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8975" windowHeight="1164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M44" i="1"/>
  <c r="M45"/>
  <c r="M46"/>
  <c r="M47"/>
  <c r="M48"/>
  <c r="M49"/>
  <c r="M50"/>
  <c r="M51"/>
  <c r="M52"/>
  <c r="M53"/>
  <c r="M54"/>
  <c r="M55"/>
  <c r="M56"/>
  <c r="M57"/>
  <c r="M43"/>
  <c r="M29"/>
  <c r="M30"/>
  <c r="M31"/>
  <c r="M32"/>
  <c r="M33"/>
  <c r="M34"/>
  <c r="M35"/>
  <c r="M36"/>
  <c r="M37"/>
  <c r="M38"/>
  <c r="M39"/>
  <c r="M40"/>
  <c r="M28"/>
  <c r="M21"/>
  <c r="M22"/>
  <c r="M23"/>
  <c r="M24"/>
  <c r="M25"/>
  <c r="M20"/>
  <c r="M15"/>
  <c r="M16"/>
  <c r="M17"/>
  <c r="M14"/>
  <c r="O41"/>
  <c r="P41"/>
  <c r="Q41"/>
  <c r="S41"/>
  <c r="T41"/>
  <c r="U41"/>
  <c r="V41"/>
  <c r="N41"/>
  <c r="E41"/>
  <c r="E58"/>
  <c r="P58"/>
  <c r="Q58"/>
  <c r="N58"/>
  <c r="M58"/>
  <c r="N18"/>
  <c r="Q18"/>
  <c r="E18"/>
  <c r="Q26"/>
  <c r="S26"/>
  <c r="Q77"/>
  <c r="Q78"/>
  <c r="R78"/>
  <c r="S78"/>
  <c r="T78"/>
  <c r="U78"/>
  <c r="V78"/>
  <c r="M61"/>
  <c r="M62"/>
  <c r="M63"/>
  <c r="M64"/>
  <c r="M65"/>
  <c r="M66"/>
  <c r="M67"/>
  <c r="M68"/>
  <c r="M69"/>
  <c r="M70"/>
  <c r="M71"/>
  <c r="M72"/>
  <c r="M73"/>
  <c r="M74"/>
  <c r="M75"/>
  <c r="M76"/>
  <c r="M60"/>
  <c r="M77"/>
  <c r="N77"/>
  <c r="E77"/>
  <c r="M41"/>
  <c r="B14" i="2"/>
  <c r="B12"/>
  <c r="B18"/>
  <c r="B17"/>
  <c r="B16"/>
  <c r="B15"/>
  <c r="B13"/>
  <c r="B20"/>
  <c r="B19"/>
  <c r="B8"/>
  <c r="B7"/>
  <c r="B6"/>
  <c r="B5"/>
  <c r="B4"/>
  <c r="B3"/>
  <c r="B9"/>
  <c r="B21"/>
  <c r="C19"/>
  <c r="C12"/>
  <c r="C18"/>
  <c r="C17"/>
  <c r="C16"/>
  <c r="C15"/>
  <c r="C14"/>
  <c r="C13"/>
  <c r="C20"/>
  <c r="P78" i="1"/>
  <c r="N26"/>
  <c r="O26"/>
  <c r="C7" i="2"/>
  <c r="O78" i="1"/>
  <c r="N78"/>
  <c r="C21" i="2"/>
  <c r="C4"/>
  <c r="C8"/>
  <c r="E26" i="1"/>
  <c r="E78"/>
  <c r="C6" i="2"/>
  <c r="C5"/>
  <c r="C3"/>
  <c r="M26" i="1"/>
  <c r="M18"/>
  <c r="C9" i="2"/>
  <c r="M78" i="1"/>
</calcChain>
</file>

<file path=xl/sharedStrings.xml><?xml version="1.0" encoding="utf-8"?>
<sst xmlns="http://schemas.openxmlformats.org/spreadsheetml/2006/main" count="407" uniqueCount="103">
  <si>
    <t>ЗВЕДЕНА</t>
  </si>
  <si>
    <t>Категорія лісопосадок</t>
  </si>
  <si>
    <t>Місце знаходження, (урочище, землекористувач, село, район, місцева назва ділянки)</t>
  </si>
  <si>
    <t>№ проекту</t>
  </si>
  <si>
    <t>Квартал</t>
  </si>
  <si>
    <t>Виділ</t>
  </si>
  <si>
    <t>Площа (до 0,1га)</t>
  </si>
  <si>
    <t>Головні породи</t>
  </si>
  <si>
    <t>Тип лісорослинних умов</t>
  </si>
  <si>
    <t>Категорія лісокультурної площі / рік</t>
  </si>
  <si>
    <t>Способи</t>
  </si>
  <si>
    <t>Розміщення</t>
  </si>
  <si>
    <t>Схема змішування</t>
  </si>
  <si>
    <t>Витрати садивного, посівного матеріалу</t>
  </si>
  <si>
    <t>Підготовки грунту</t>
  </si>
  <si>
    <t>Створення лісокультур</t>
  </si>
  <si>
    <t>Всього тис.шт.кг.</t>
  </si>
  <si>
    <t>В тому числі по головних породах</t>
  </si>
  <si>
    <t>Сз</t>
  </si>
  <si>
    <t>Бп</t>
  </si>
  <si>
    <t>Дз</t>
  </si>
  <si>
    <t>Дч</t>
  </si>
  <si>
    <t>сосна</t>
  </si>
  <si>
    <t>зруб</t>
  </si>
  <si>
    <t>борозди</t>
  </si>
  <si>
    <t>посадка</t>
  </si>
  <si>
    <t>2,5х0,5</t>
  </si>
  <si>
    <r>
      <t>В</t>
    </r>
    <r>
      <rPr>
        <vertAlign val="subscript"/>
        <sz val="10"/>
        <rFont val="Arial Cyr"/>
        <charset val="204"/>
      </rPr>
      <t>2</t>
    </r>
  </si>
  <si>
    <t>Лісові культури в ДЛФ</t>
  </si>
  <si>
    <t>Всього</t>
  </si>
  <si>
    <t>Переяславське л-во</t>
  </si>
  <si>
    <t>Березанське л-во</t>
  </si>
  <si>
    <t>Стовп'язьке л-во</t>
  </si>
  <si>
    <t>Студениківське л-во</t>
  </si>
  <si>
    <r>
      <t>А</t>
    </r>
    <r>
      <rPr>
        <vertAlign val="subscript"/>
        <sz val="10"/>
        <rFont val="Arial Cyr"/>
        <charset val="204"/>
      </rPr>
      <t>2</t>
    </r>
  </si>
  <si>
    <t>Всього по лісгоспу</t>
  </si>
  <si>
    <t>Порода</t>
  </si>
  <si>
    <t>Площа, га</t>
  </si>
  <si>
    <t>Сосна</t>
  </si>
  <si>
    <t>Потреба посад.мат., тис.шт</t>
  </si>
  <si>
    <t>Береза</t>
  </si>
  <si>
    <t>Дуб чер.</t>
  </si>
  <si>
    <t>Дуб зв.</t>
  </si>
  <si>
    <t>1. По головній породі</t>
  </si>
  <si>
    <t>2. По типах лісорослинних умов</t>
  </si>
  <si>
    <r>
      <t>А</t>
    </r>
    <r>
      <rPr>
        <sz val="11"/>
        <color indexed="8"/>
        <rFont val="Calibri"/>
        <family val="2"/>
        <charset val="204"/>
      </rPr>
      <t>₂</t>
    </r>
  </si>
  <si>
    <r>
      <t>В</t>
    </r>
    <r>
      <rPr>
        <sz val="11"/>
        <color indexed="8"/>
        <rFont val="Calibri"/>
        <family val="2"/>
        <charset val="204"/>
      </rPr>
      <t>₂</t>
    </r>
  </si>
  <si>
    <r>
      <t>В</t>
    </r>
    <r>
      <rPr>
        <sz val="11"/>
        <color indexed="8"/>
        <rFont val="Calibri"/>
        <family val="2"/>
        <charset val="204"/>
      </rPr>
      <t>₃</t>
    </r>
  </si>
  <si>
    <r>
      <t>С</t>
    </r>
    <r>
      <rPr>
        <sz val="11"/>
        <color indexed="8"/>
        <rFont val="Calibri"/>
        <family val="2"/>
        <charset val="204"/>
      </rPr>
      <t>₂</t>
    </r>
  </si>
  <si>
    <r>
      <t>С</t>
    </r>
    <r>
      <rPr>
        <sz val="11"/>
        <color indexed="8"/>
        <rFont val="Calibri"/>
        <family val="2"/>
        <charset val="204"/>
      </rPr>
      <t>₃</t>
    </r>
  </si>
  <si>
    <r>
      <t>Д</t>
    </r>
    <r>
      <rPr>
        <sz val="11"/>
        <color indexed="8"/>
        <rFont val="Calibri"/>
        <family val="2"/>
        <charset val="204"/>
      </rPr>
      <t>₂</t>
    </r>
  </si>
  <si>
    <t>Тип</t>
  </si>
  <si>
    <t>%</t>
  </si>
  <si>
    <t>га</t>
  </si>
  <si>
    <t>восени      0 га   0 %</t>
  </si>
  <si>
    <t>механізована посадка  0 га  0 %</t>
  </si>
  <si>
    <t>посів  0 га  0%</t>
  </si>
  <si>
    <t>Головний лісничий                                                      Павлик В.О.</t>
  </si>
  <si>
    <t>Інженер л/к                                                                 Данилюк Л.В.</t>
  </si>
  <si>
    <t>ПОГОДЖЕНО</t>
  </si>
  <si>
    <t>Перший заступник начальника</t>
  </si>
  <si>
    <t>Київського обласного управління лісового</t>
  </si>
  <si>
    <t>і мисливського господарства</t>
  </si>
  <si>
    <t>______________________Гузенко Р.В.</t>
  </si>
  <si>
    <t>ЗАТВЕРДЖУЮ</t>
  </si>
  <si>
    <t>Директор ДП"Переяслав-Хмельницький лісгосп"</t>
  </si>
  <si>
    <t>__________________________Рудницький В.А.</t>
  </si>
  <si>
    <t>3,0х0,7</t>
  </si>
  <si>
    <t>10Яс</t>
  </si>
  <si>
    <t>5Сз5Дч</t>
  </si>
  <si>
    <t>Яс</t>
  </si>
  <si>
    <t>Вільха</t>
  </si>
  <si>
    <t>8Сз2Дч</t>
  </si>
  <si>
    <t>8Сз2Бп</t>
  </si>
  <si>
    <t>Ясен</t>
  </si>
  <si>
    <t>Помоклівське л-во</t>
  </si>
  <si>
    <t>В2</t>
  </si>
  <si>
    <t>Д3</t>
  </si>
  <si>
    <t>А1</t>
  </si>
  <si>
    <t>В4</t>
  </si>
  <si>
    <r>
      <t>3. По категоріях лісокультурної площі</t>
    </r>
    <r>
      <rPr>
        <sz val="11"/>
        <color indexed="8"/>
        <rFont val="Calibri"/>
        <family val="2"/>
        <charset val="204"/>
      </rPr>
      <t>: зруби 65</t>
    </r>
    <r>
      <rPr>
        <u/>
        <sz val="11"/>
        <color indexed="8"/>
        <rFont val="Calibri"/>
        <family val="2"/>
        <charset val="204"/>
      </rPr>
      <t xml:space="preserve"> га  100%</t>
    </r>
  </si>
  <si>
    <r>
      <t>5. По способах створення</t>
    </r>
    <r>
      <rPr>
        <sz val="11"/>
        <color indexed="8"/>
        <rFont val="Calibri"/>
        <family val="2"/>
        <charset val="204"/>
      </rPr>
      <t>: ручна  посадка  65 га   100%</t>
    </r>
  </si>
  <si>
    <r>
      <t>4. По сезонах створення</t>
    </r>
    <r>
      <rPr>
        <sz val="11"/>
        <color indexed="8"/>
        <rFont val="Calibri"/>
        <family val="2"/>
        <charset val="204"/>
      </rPr>
      <t>: навесні 65</t>
    </r>
    <r>
      <rPr>
        <u/>
        <sz val="11"/>
        <color indexed="8"/>
        <rFont val="Calibri"/>
        <family val="2"/>
        <charset val="204"/>
      </rPr>
      <t xml:space="preserve"> га  100%</t>
    </r>
  </si>
  <si>
    <t>2,5х0,8</t>
  </si>
  <si>
    <t>5Яс5Бп</t>
  </si>
  <si>
    <t>Дуб зв</t>
  </si>
  <si>
    <r>
      <t>С</t>
    </r>
    <r>
      <rPr>
        <vertAlign val="subscript"/>
        <sz val="10"/>
        <rFont val="Arial Cyr"/>
        <charset val="204"/>
      </rPr>
      <t>2</t>
    </r>
  </si>
  <si>
    <t>1,5х1,5</t>
  </si>
  <si>
    <t>7Сз2Дч1Язл</t>
  </si>
  <si>
    <t>4Дз4Язл1Лпш1Гкз+Гхг</t>
  </si>
  <si>
    <t>Гкз</t>
  </si>
  <si>
    <t>Гх</t>
  </si>
  <si>
    <t>Лпш</t>
  </si>
  <si>
    <t>10Дч</t>
  </si>
  <si>
    <t>Дуб ч</t>
  </si>
  <si>
    <t>Влч</t>
  </si>
  <si>
    <t>10Дз</t>
  </si>
  <si>
    <r>
      <t>відомість проектів лісових культур, промислових плантацій і природного поновлення на</t>
    </r>
    <r>
      <rPr>
        <b/>
        <sz val="10"/>
        <rFont val="Arial Cyr"/>
        <charset val="204"/>
      </rPr>
      <t xml:space="preserve"> 2018 рік по ДП "Переяслав-Хмельницький лісгосп"</t>
    </r>
  </si>
  <si>
    <t>8Сз2Дз</t>
  </si>
  <si>
    <t>Дуб</t>
  </si>
  <si>
    <t>3,0х0,5</t>
  </si>
  <si>
    <t>6Сз2Яз2Бп+лп</t>
  </si>
  <si>
    <t>6Сз2Дч2Яз+Гк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</si>
</sst>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vertAlign val="subscript"/>
      <sz val="10"/>
      <name val="Arial Cyr"/>
      <charset val="204"/>
    </font>
    <font>
      <b/>
      <sz val="8"/>
      <name val="Arial Cyr"/>
      <charset val="204"/>
    </font>
    <font>
      <b/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1" fillId="0" borderId="0" xfId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164" fontId="1" fillId="0" borderId="1" xfId="1" applyNumberForma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" fillId="0" borderId="4" xfId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top" wrapText="1"/>
    </xf>
    <xf numFmtId="164" fontId="0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Font="1" applyBorder="1" applyAlignment="1">
      <alignment horizontal="left" vertical="center" wrapText="1"/>
    </xf>
    <xf numFmtId="1" fontId="2" fillId="0" borderId="1" xfId="1" applyNumberFormat="1" applyFont="1" applyBorder="1" applyAlignment="1">
      <alignment horizontal="center" vertical="center"/>
    </xf>
    <xf numFmtId="0" fontId="1" fillId="2" borderId="1" xfId="1" applyFill="1" applyBorder="1" applyAlignment="1">
      <alignment horizontal="center" vertical="center" wrapText="1"/>
    </xf>
    <xf numFmtId="0" fontId="1" fillId="2" borderId="1" xfId="1" applyFill="1" applyBorder="1" applyAlignment="1">
      <alignment horizontal="center" vertical="center"/>
    </xf>
    <xf numFmtId="164" fontId="1" fillId="2" borderId="1" xfId="1" applyNumberFormat="1" applyFill="1" applyBorder="1" applyAlignment="1">
      <alignment horizontal="center" vertical="center"/>
    </xf>
    <xf numFmtId="2" fontId="1" fillId="2" borderId="1" xfId="1" applyNumberFormat="1" applyFill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1" fillId="2" borderId="1" xfId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1" fontId="0" fillId="2" borderId="1" xfId="0" applyNumberFormat="1" applyFill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 textRotation="90" wrapText="1"/>
    </xf>
    <xf numFmtId="0" fontId="1" fillId="0" borderId="6" xfId="1" applyBorder="1" applyAlignment="1">
      <alignment horizontal="center" vertical="center" textRotation="90" wrapText="1"/>
    </xf>
    <xf numFmtId="0" fontId="1" fillId="0" borderId="5" xfId="1" applyBorder="1" applyAlignment="1">
      <alignment horizontal="center" vertical="center" textRotation="90" wrapText="1"/>
    </xf>
    <xf numFmtId="0" fontId="6" fillId="0" borderId="12" xfId="1" applyFont="1" applyBorder="1" applyAlignment="1">
      <alignment horizontal="center" vertical="top" wrapText="1"/>
    </xf>
    <xf numFmtId="0" fontId="6" fillId="0" borderId="13" xfId="1" applyFont="1" applyBorder="1" applyAlignment="1">
      <alignment horizontal="center" vertical="top" wrapText="1"/>
    </xf>
    <xf numFmtId="0" fontId="1" fillId="0" borderId="9" xfId="1" applyBorder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0" fontId="1" fillId="0" borderId="14" xfId="1" applyBorder="1" applyAlignment="1">
      <alignment horizontal="center" vertical="center" wrapText="1"/>
    </xf>
    <xf numFmtId="0" fontId="1" fillId="0" borderId="15" xfId="1" applyBorder="1" applyAlignment="1">
      <alignment horizontal="center" vertical="center" wrapText="1"/>
    </xf>
    <xf numFmtId="0" fontId="1" fillId="0" borderId="16" xfId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1" applyFont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9"/>
  <sheetViews>
    <sheetView tabSelected="1" workbookViewId="0">
      <selection activeCell="O67" sqref="O67"/>
    </sheetView>
  </sheetViews>
  <sheetFormatPr defaultRowHeight="15"/>
  <cols>
    <col min="1" max="1" width="6" customWidth="1"/>
    <col min="2" max="2" width="4.42578125" customWidth="1"/>
    <col min="3" max="3" width="4.5703125" customWidth="1"/>
    <col min="4" max="4" width="5.28515625" customWidth="1"/>
    <col min="5" max="5" width="4.5703125" customWidth="1"/>
    <col min="6" max="6" width="6.5703125" customWidth="1"/>
    <col min="7" max="7" width="3.42578125" customWidth="1"/>
    <col min="8" max="8" width="4.5703125" customWidth="1"/>
    <col min="9" max="10" width="8" customWidth="1"/>
    <col min="11" max="11" width="7.28515625" customWidth="1"/>
    <col min="12" max="12" width="13.85546875" customWidth="1"/>
    <col min="13" max="13" width="7.7109375" customWidth="1"/>
    <col min="14" max="14" width="8" customWidth="1"/>
    <col min="15" max="15" width="4.7109375" customWidth="1"/>
    <col min="16" max="16" width="5.42578125" customWidth="1"/>
    <col min="17" max="17" width="5.7109375" customWidth="1"/>
    <col min="18" max="18" width="3.5703125" customWidth="1"/>
    <col min="19" max="19" width="4.85546875" customWidth="1"/>
    <col min="20" max="20" width="3.7109375" customWidth="1"/>
    <col min="21" max="21" width="4" customWidth="1"/>
    <col min="22" max="22" width="4.28515625" customWidth="1"/>
  </cols>
  <sheetData>
    <row r="1" spans="1:22">
      <c r="A1" s="69" t="s">
        <v>59</v>
      </c>
      <c r="B1" s="69"/>
      <c r="C1" s="69"/>
      <c r="D1" s="69"/>
      <c r="E1" s="69"/>
      <c r="F1" s="69"/>
      <c r="G1" s="17"/>
      <c r="H1" s="17"/>
      <c r="M1" s="69" t="s">
        <v>64</v>
      </c>
      <c r="N1" s="69"/>
      <c r="O1" s="69"/>
      <c r="P1" s="69"/>
      <c r="Q1" s="69"/>
      <c r="R1" s="69"/>
      <c r="S1" s="69"/>
    </row>
    <row r="2" spans="1:22">
      <c r="A2" s="69" t="s">
        <v>60</v>
      </c>
      <c r="B2" s="69"/>
      <c r="C2" s="69"/>
      <c r="D2" s="69"/>
      <c r="E2" s="69"/>
      <c r="F2" s="69"/>
      <c r="G2" s="17"/>
      <c r="H2" s="17"/>
      <c r="L2" s="69" t="s">
        <v>65</v>
      </c>
      <c r="M2" s="69"/>
      <c r="N2" s="69"/>
      <c r="O2" s="69"/>
      <c r="P2" s="69"/>
      <c r="Q2" s="69"/>
      <c r="R2" s="69"/>
      <c r="S2" s="69"/>
    </row>
    <row r="3" spans="1:22">
      <c r="A3" s="69" t="s">
        <v>61</v>
      </c>
      <c r="B3" s="69"/>
      <c r="C3" s="69"/>
      <c r="D3" s="69"/>
      <c r="E3" s="69"/>
      <c r="F3" s="69"/>
      <c r="G3" s="17"/>
      <c r="H3" s="17"/>
      <c r="L3" s="69" t="s">
        <v>66</v>
      </c>
      <c r="M3" s="69"/>
      <c r="N3" s="69"/>
      <c r="O3" s="69"/>
      <c r="P3" s="69"/>
      <c r="Q3" s="69"/>
      <c r="R3" s="69"/>
      <c r="S3" s="69"/>
    </row>
    <row r="4" spans="1:22">
      <c r="A4" s="69" t="s">
        <v>62</v>
      </c>
      <c r="B4" s="69"/>
      <c r="C4" s="69"/>
      <c r="D4" s="69"/>
      <c r="E4" s="69"/>
      <c r="F4" s="69"/>
      <c r="G4" s="17"/>
      <c r="H4" s="17"/>
    </row>
    <row r="5" spans="1:22">
      <c r="A5" s="70" t="s">
        <v>63</v>
      </c>
      <c r="B5" s="70"/>
      <c r="C5" s="70"/>
      <c r="D5" s="70"/>
      <c r="E5" s="70"/>
      <c r="F5" s="70"/>
      <c r="G5" s="17"/>
      <c r="H5" s="17"/>
    </row>
    <row r="6" spans="1:22">
      <c r="A6" s="71" t="s">
        <v>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23"/>
    </row>
    <row r="7" spans="1:22" ht="24" customHeight="1">
      <c r="A7" s="68" t="s">
        <v>97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1"/>
    </row>
    <row r="8" spans="1:22" ht="20.25" customHeight="1" thickBot="1">
      <c r="A8" s="1"/>
      <c r="B8" s="60" t="s">
        <v>1</v>
      </c>
      <c r="C8" s="60"/>
      <c r="D8" s="60"/>
      <c r="E8" s="60"/>
      <c r="F8" s="60" t="s">
        <v>28</v>
      </c>
      <c r="G8" s="60"/>
      <c r="H8" s="60"/>
      <c r="I8" s="60"/>
      <c r="J8" s="60"/>
      <c r="K8" s="60"/>
      <c r="L8" s="60"/>
      <c r="M8" s="61"/>
      <c r="N8" s="61"/>
      <c r="O8" s="61"/>
      <c r="P8" s="61"/>
      <c r="Q8" s="61"/>
      <c r="R8" s="24"/>
    </row>
    <row r="9" spans="1:22" ht="15.75" customHeight="1" thickBot="1">
      <c r="A9" s="52" t="s">
        <v>2</v>
      </c>
      <c r="B9" s="55" t="s">
        <v>3</v>
      </c>
      <c r="C9" s="55" t="s">
        <v>4</v>
      </c>
      <c r="D9" s="55" t="s">
        <v>5</v>
      </c>
      <c r="E9" s="55" t="s">
        <v>6</v>
      </c>
      <c r="F9" s="55" t="s">
        <v>7</v>
      </c>
      <c r="G9" s="55" t="s">
        <v>8</v>
      </c>
      <c r="H9" s="55" t="s">
        <v>9</v>
      </c>
      <c r="I9" s="62" t="s">
        <v>10</v>
      </c>
      <c r="J9" s="67"/>
      <c r="K9" s="55" t="s">
        <v>11</v>
      </c>
      <c r="L9" s="52" t="s">
        <v>12</v>
      </c>
      <c r="M9" s="62" t="s">
        <v>13</v>
      </c>
      <c r="N9" s="63"/>
      <c r="O9" s="63"/>
      <c r="P9" s="63"/>
      <c r="Q9" s="63"/>
      <c r="R9" s="63"/>
      <c r="S9" s="63"/>
      <c r="T9" s="63"/>
      <c r="U9" s="63"/>
      <c r="V9" s="64"/>
    </row>
    <row r="10" spans="1:22" ht="15.75" customHeight="1" thickBot="1">
      <c r="A10" s="53"/>
      <c r="B10" s="56"/>
      <c r="C10" s="56"/>
      <c r="D10" s="56"/>
      <c r="E10" s="56"/>
      <c r="F10" s="56"/>
      <c r="G10" s="56"/>
      <c r="H10" s="56"/>
      <c r="I10" s="52" t="s">
        <v>14</v>
      </c>
      <c r="J10" s="52" t="s">
        <v>15</v>
      </c>
      <c r="K10" s="56"/>
      <c r="L10" s="53"/>
      <c r="M10" s="56" t="s">
        <v>16</v>
      </c>
      <c r="N10" s="65" t="s">
        <v>17</v>
      </c>
      <c r="O10" s="61"/>
      <c r="P10" s="61"/>
      <c r="Q10" s="61"/>
      <c r="R10" s="61"/>
      <c r="S10" s="61"/>
      <c r="T10" s="61"/>
      <c r="U10" s="61"/>
      <c r="V10" s="66"/>
    </row>
    <row r="11" spans="1:22" ht="48.75" customHeight="1" thickBot="1">
      <c r="A11" s="54"/>
      <c r="B11" s="57"/>
      <c r="C11" s="57"/>
      <c r="D11" s="57"/>
      <c r="E11" s="57"/>
      <c r="F11" s="57"/>
      <c r="G11" s="57"/>
      <c r="H11" s="57"/>
      <c r="I11" s="54"/>
      <c r="J11" s="54"/>
      <c r="K11" s="57"/>
      <c r="L11" s="54"/>
      <c r="M11" s="57"/>
      <c r="N11" s="4" t="s">
        <v>18</v>
      </c>
      <c r="O11" s="4" t="s">
        <v>19</v>
      </c>
      <c r="P11" s="4" t="s">
        <v>20</v>
      </c>
      <c r="Q11" s="4" t="s">
        <v>21</v>
      </c>
      <c r="R11" s="2" t="s">
        <v>95</v>
      </c>
      <c r="S11" s="11" t="s">
        <v>70</v>
      </c>
      <c r="T11" s="11" t="s">
        <v>90</v>
      </c>
      <c r="U11" s="11" t="s">
        <v>91</v>
      </c>
      <c r="V11" s="16" t="s">
        <v>92</v>
      </c>
    </row>
    <row r="12" spans="1:22" ht="12" customHeight="1" thickBot="1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  <c r="O12" s="9">
        <v>15</v>
      </c>
      <c r="P12" s="9">
        <v>16</v>
      </c>
      <c r="Q12" s="9">
        <v>17</v>
      </c>
      <c r="R12" s="25">
        <v>19</v>
      </c>
      <c r="S12" s="11">
        <v>20</v>
      </c>
      <c r="T12" s="11">
        <v>21</v>
      </c>
      <c r="U12" s="11">
        <v>22</v>
      </c>
      <c r="V12" s="33">
        <v>23</v>
      </c>
    </row>
    <row r="13" spans="1:22" ht="19.5" customHeight="1">
      <c r="A13" s="58" t="s">
        <v>30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9"/>
      <c r="T13" s="11"/>
      <c r="U13" s="11"/>
      <c r="V13" s="33"/>
    </row>
    <row r="14" spans="1:22" ht="25.5">
      <c r="A14" s="3"/>
      <c r="B14" s="2">
        <v>1</v>
      </c>
      <c r="C14" s="3">
        <v>82</v>
      </c>
      <c r="D14" s="3">
        <v>15</v>
      </c>
      <c r="E14" s="6">
        <v>0.4</v>
      </c>
      <c r="F14" s="3" t="s">
        <v>38</v>
      </c>
      <c r="G14" s="5"/>
      <c r="H14" s="2" t="s">
        <v>23</v>
      </c>
      <c r="I14" s="2" t="s">
        <v>24</v>
      </c>
      <c r="J14" s="2" t="s">
        <v>25</v>
      </c>
      <c r="K14" s="3" t="s">
        <v>26</v>
      </c>
      <c r="L14" s="3" t="s">
        <v>72</v>
      </c>
      <c r="M14" s="2">
        <f>N14+O14+P14+Q14+S14</f>
        <v>3.8400000000000003</v>
      </c>
      <c r="N14" s="3">
        <v>3.2</v>
      </c>
      <c r="O14" s="3"/>
      <c r="P14" s="3"/>
      <c r="Q14" s="3">
        <v>0.64</v>
      </c>
      <c r="R14" s="14"/>
      <c r="S14" s="11"/>
      <c r="T14" s="11"/>
      <c r="U14" s="11"/>
      <c r="V14" s="33"/>
    </row>
    <row r="15" spans="1:22" ht="25.5">
      <c r="A15" s="3"/>
      <c r="B15" s="2">
        <v>2</v>
      </c>
      <c r="C15" s="3">
        <v>84</v>
      </c>
      <c r="D15" s="3">
        <v>8</v>
      </c>
      <c r="E15" s="6">
        <v>0.5</v>
      </c>
      <c r="F15" s="3" t="s">
        <v>38</v>
      </c>
      <c r="G15" s="5"/>
      <c r="H15" s="2" t="s">
        <v>23</v>
      </c>
      <c r="I15" s="2" t="s">
        <v>24</v>
      </c>
      <c r="J15" s="2" t="s">
        <v>25</v>
      </c>
      <c r="K15" s="3" t="s">
        <v>26</v>
      </c>
      <c r="L15" s="3" t="s">
        <v>72</v>
      </c>
      <c r="M15" s="2">
        <f>N15+O15+P15+Q15+S15</f>
        <v>3.3600000000000003</v>
      </c>
      <c r="N15" s="3">
        <v>2.56</v>
      </c>
      <c r="O15" s="3"/>
      <c r="P15" s="3"/>
      <c r="Q15" s="3">
        <v>0.8</v>
      </c>
      <c r="R15" s="14"/>
      <c r="S15" s="11"/>
      <c r="T15" s="11"/>
      <c r="U15" s="11"/>
      <c r="V15" s="33"/>
    </row>
    <row r="16" spans="1:22" ht="16.5" customHeight="1">
      <c r="A16" s="3"/>
      <c r="B16" s="2">
        <v>3</v>
      </c>
      <c r="C16" s="3">
        <v>86</v>
      </c>
      <c r="D16" s="3">
        <v>16</v>
      </c>
      <c r="E16" s="6">
        <v>0.8</v>
      </c>
      <c r="F16" s="3" t="s">
        <v>38</v>
      </c>
      <c r="G16" s="5"/>
      <c r="H16" s="2" t="s">
        <v>23</v>
      </c>
      <c r="I16" s="2" t="s">
        <v>24</v>
      </c>
      <c r="J16" s="2" t="s">
        <v>25</v>
      </c>
      <c r="K16" s="3" t="s">
        <v>26</v>
      </c>
      <c r="L16" s="3" t="s">
        <v>72</v>
      </c>
      <c r="M16" s="2">
        <f>N16+O16+P16+Q16+S16</f>
        <v>6.4</v>
      </c>
      <c r="N16" s="3">
        <v>5.12</v>
      </c>
      <c r="O16" s="3"/>
      <c r="P16" s="3"/>
      <c r="Q16" s="3">
        <v>1.28</v>
      </c>
      <c r="R16" s="14"/>
      <c r="S16" s="11"/>
      <c r="T16" s="11"/>
      <c r="U16" s="11"/>
      <c r="V16" s="33"/>
    </row>
    <row r="17" spans="1:22" ht="17.25" customHeight="1">
      <c r="A17" s="3"/>
      <c r="B17" s="2">
        <v>4</v>
      </c>
      <c r="C17" s="3">
        <v>71</v>
      </c>
      <c r="D17" s="3">
        <v>1</v>
      </c>
      <c r="E17" s="6">
        <v>0.5</v>
      </c>
      <c r="F17" s="3" t="s">
        <v>38</v>
      </c>
      <c r="G17" s="5"/>
      <c r="H17" s="2" t="s">
        <v>23</v>
      </c>
      <c r="I17" s="2" t="s">
        <v>24</v>
      </c>
      <c r="J17" s="2" t="s">
        <v>25</v>
      </c>
      <c r="K17" s="3" t="s">
        <v>26</v>
      </c>
      <c r="L17" s="3" t="s">
        <v>72</v>
      </c>
      <c r="M17" s="2">
        <f>N17+O17+P17+Q17+S17</f>
        <v>4</v>
      </c>
      <c r="N17" s="3">
        <v>3.2</v>
      </c>
      <c r="O17" s="3"/>
      <c r="P17" s="3"/>
      <c r="Q17" s="3">
        <v>0.8</v>
      </c>
      <c r="R17" s="14"/>
      <c r="S17" s="11"/>
      <c r="T17" s="11"/>
      <c r="U17" s="11"/>
      <c r="V17" s="33"/>
    </row>
    <row r="18" spans="1:22" ht="22.5" customHeight="1">
      <c r="A18" s="10" t="s">
        <v>29</v>
      </c>
      <c r="B18" s="10"/>
      <c r="C18" s="7"/>
      <c r="D18" s="7"/>
      <c r="E18" s="8">
        <f>E15+E14+E16+E17</f>
        <v>2.2000000000000002</v>
      </c>
      <c r="F18" s="8"/>
      <c r="G18" s="8"/>
      <c r="H18" s="8"/>
      <c r="I18" s="8"/>
      <c r="J18" s="8"/>
      <c r="K18" s="8"/>
      <c r="L18" s="8"/>
      <c r="M18" s="8">
        <f>M15+M14+M16+M17</f>
        <v>17.600000000000001</v>
      </c>
      <c r="N18" s="8">
        <f>N15+N14+N16+N17</f>
        <v>14.079999999999998</v>
      </c>
      <c r="O18" s="8"/>
      <c r="P18" s="8"/>
      <c r="Q18" s="8">
        <f>Q15+Q14+Q16+Q17</f>
        <v>3.5199999999999996</v>
      </c>
      <c r="R18" s="8"/>
      <c r="S18" s="8"/>
      <c r="T18" s="8"/>
      <c r="U18" s="8"/>
      <c r="V18" s="8"/>
    </row>
    <row r="19" spans="1:22" ht="18.75" customHeight="1">
      <c r="A19" s="46" t="s">
        <v>31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8"/>
    </row>
    <row r="20" spans="1:22" ht="14.25" customHeight="1">
      <c r="A20" s="2"/>
      <c r="B20" s="2">
        <v>1</v>
      </c>
      <c r="C20" s="2">
        <v>43</v>
      </c>
      <c r="D20" s="3">
        <v>1</v>
      </c>
      <c r="E20" s="3">
        <v>1</v>
      </c>
      <c r="F20" s="3" t="s">
        <v>74</v>
      </c>
      <c r="G20" s="5"/>
      <c r="H20" s="2" t="s">
        <v>23</v>
      </c>
      <c r="I20" s="2" t="s">
        <v>24</v>
      </c>
      <c r="J20" s="2" t="s">
        <v>25</v>
      </c>
      <c r="K20" s="3" t="s">
        <v>83</v>
      </c>
      <c r="L20" s="3" t="s">
        <v>68</v>
      </c>
      <c r="M20" s="2">
        <f t="shared" ref="M20:M25" si="0">N20+O20+P20+Q20+S20</f>
        <v>5</v>
      </c>
      <c r="N20" s="3"/>
      <c r="O20" s="3"/>
      <c r="P20" s="3"/>
      <c r="Q20" s="3"/>
      <c r="R20" s="14"/>
      <c r="S20" s="11">
        <v>5</v>
      </c>
      <c r="T20" s="11"/>
      <c r="U20" s="11"/>
      <c r="V20" s="33"/>
    </row>
    <row r="21" spans="1:22" ht="16.5" customHeight="1">
      <c r="A21" s="2"/>
      <c r="B21" s="2">
        <v>2</v>
      </c>
      <c r="C21" s="2">
        <v>99</v>
      </c>
      <c r="D21" s="3">
        <v>6</v>
      </c>
      <c r="E21" s="3">
        <v>0.5</v>
      </c>
      <c r="F21" s="3" t="s">
        <v>74</v>
      </c>
      <c r="G21" s="5"/>
      <c r="H21" s="2" t="s">
        <v>23</v>
      </c>
      <c r="I21" s="2" t="s">
        <v>24</v>
      </c>
      <c r="J21" s="2" t="s">
        <v>25</v>
      </c>
      <c r="K21" s="3" t="s">
        <v>26</v>
      </c>
      <c r="L21" s="3" t="s">
        <v>84</v>
      </c>
      <c r="M21" s="2">
        <f t="shared" si="0"/>
        <v>4</v>
      </c>
      <c r="N21" s="3"/>
      <c r="O21" s="3">
        <v>2</v>
      </c>
      <c r="P21" s="3"/>
      <c r="Q21" s="3"/>
      <c r="R21" s="14"/>
      <c r="S21" s="11">
        <v>2</v>
      </c>
      <c r="T21" s="11"/>
      <c r="U21" s="11"/>
      <c r="V21" s="33"/>
    </row>
    <row r="22" spans="1:22" ht="17.25" customHeight="1">
      <c r="A22" s="2"/>
      <c r="B22" s="2">
        <v>3</v>
      </c>
      <c r="C22" s="2">
        <v>67</v>
      </c>
      <c r="D22" s="3">
        <v>5</v>
      </c>
      <c r="E22" s="3">
        <v>0.4</v>
      </c>
      <c r="F22" s="3" t="s">
        <v>38</v>
      </c>
      <c r="G22" s="5"/>
      <c r="H22" s="2" t="s">
        <v>23</v>
      </c>
      <c r="I22" s="2" t="s">
        <v>24</v>
      </c>
      <c r="J22" s="2" t="s">
        <v>25</v>
      </c>
      <c r="K22" s="3" t="s">
        <v>26</v>
      </c>
      <c r="L22" s="3" t="s">
        <v>73</v>
      </c>
      <c r="M22" s="2">
        <f t="shared" si="0"/>
        <v>3.2</v>
      </c>
      <c r="N22" s="3">
        <v>2.56</v>
      </c>
      <c r="O22" s="3">
        <v>0.64</v>
      </c>
      <c r="P22" s="3"/>
      <c r="Q22" s="3"/>
      <c r="R22" s="14"/>
      <c r="S22" s="11"/>
      <c r="T22" s="11"/>
      <c r="U22" s="11"/>
      <c r="V22" s="33"/>
    </row>
    <row r="23" spans="1:22" ht="17.25" customHeight="1">
      <c r="A23" s="2"/>
      <c r="B23" s="2">
        <v>4</v>
      </c>
      <c r="C23" s="2">
        <v>68</v>
      </c>
      <c r="D23" s="3">
        <v>51</v>
      </c>
      <c r="E23" s="3">
        <v>0.3</v>
      </c>
      <c r="F23" s="3" t="s">
        <v>38</v>
      </c>
      <c r="G23" s="5"/>
      <c r="H23" s="2" t="s">
        <v>23</v>
      </c>
      <c r="I23" s="2" t="s">
        <v>24</v>
      </c>
      <c r="J23" s="2" t="s">
        <v>25</v>
      </c>
      <c r="K23" s="3" t="s">
        <v>26</v>
      </c>
      <c r="L23" s="3" t="s">
        <v>69</v>
      </c>
      <c r="M23" s="2">
        <f t="shared" si="0"/>
        <v>2.4</v>
      </c>
      <c r="N23" s="3">
        <v>1.2</v>
      </c>
      <c r="O23" s="3"/>
      <c r="P23" s="3"/>
      <c r="Q23" s="3">
        <v>1.2</v>
      </c>
      <c r="R23" s="14"/>
      <c r="S23" s="11"/>
      <c r="T23" s="11"/>
      <c r="U23" s="11"/>
      <c r="V23" s="33"/>
    </row>
    <row r="24" spans="1:22" ht="17.25" customHeight="1">
      <c r="A24" s="2"/>
      <c r="B24" s="2">
        <v>5</v>
      </c>
      <c r="C24" s="2">
        <v>12</v>
      </c>
      <c r="D24" s="3">
        <v>6</v>
      </c>
      <c r="E24" s="3">
        <v>0.6</v>
      </c>
      <c r="F24" s="3" t="s">
        <v>38</v>
      </c>
      <c r="G24" s="5"/>
      <c r="H24" s="2" t="s">
        <v>23</v>
      </c>
      <c r="I24" s="2" t="s">
        <v>24</v>
      </c>
      <c r="J24" s="2" t="s">
        <v>25</v>
      </c>
      <c r="K24" s="3" t="s">
        <v>26</v>
      </c>
      <c r="L24" s="3" t="s">
        <v>69</v>
      </c>
      <c r="M24" s="2">
        <f t="shared" si="0"/>
        <v>4.8</v>
      </c>
      <c r="N24" s="3">
        <v>2.4</v>
      </c>
      <c r="O24" s="3"/>
      <c r="P24" s="3"/>
      <c r="Q24" s="3">
        <v>2.4</v>
      </c>
      <c r="R24" s="14"/>
      <c r="S24" s="11"/>
      <c r="T24" s="11"/>
      <c r="U24" s="11"/>
      <c r="V24" s="33"/>
    </row>
    <row r="25" spans="1:22" ht="17.25" customHeight="1">
      <c r="A25" s="2"/>
      <c r="B25" s="2">
        <v>6</v>
      </c>
      <c r="C25" s="2">
        <v>11</v>
      </c>
      <c r="D25" s="3">
        <v>11</v>
      </c>
      <c r="E25" s="3">
        <v>0.5</v>
      </c>
      <c r="F25" s="3" t="s">
        <v>38</v>
      </c>
      <c r="G25" s="5"/>
      <c r="H25" s="2" t="s">
        <v>23</v>
      </c>
      <c r="I25" s="2" t="s">
        <v>24</v>
      </c>
      <c r="J25" s="2" t="s">
        <v>25</v>
      </c>
      <c r="K25" s="3" t="s">
        <v>26</v>
      </c>
      <c r="L25" s="3" t="s">
        <v>69</v>
      </c>
      <c r="M25" s="2">
        <f t="shared" si="0"/>
        <v>4</v>
      </c>
      <c r="N25" s="3">
        <v>2</v>
      </c>
      <c r="O25" s="3"/>
      <c r="P25" s="3"/>
      <c r="Q25" s="3">
        <v>2</v>
      </c>
      <c r="R25" s="14"/>
      <c r="S25" s="11"/>
      <c r="T25" s="11"/>
      <c r="U25" s="11"/>
      <c r="V25" s="33"/>
    </row>
    <row r="26" spans="1:22" ht="25.5">
      <c r="A26" s="10" t="s">
        <v>29</v>
      </c>
      <c r="B26" s="10"/>
      <c r="C26" s="7"/>
      <c r="D26" s="7"/>
      <c r="E26" s="8">
        <f>E25+E24+E23+E22+E21+E20</f>
        <v>3.3000000000000003</v>
      </c>
      <c r="F26" s="8"/>
      <c r="G26" s="8"/>
      <c r="H26" s="8"/>
      <c r="I26" s="8"/>
      <c r="J26" s="8"/>
      <c r="K26" s="8"/>
      <c r="L26" s="8"/>
      <c r="M26" s="8">
        <f>M25+M24+M23+M22+M21+M20</f>
        <v>23.400000000000002</v>
      </c>
      <c r="N26" s="8">
        <f>N25+N24+N23+N22+N21+N20</f>
        <v>8.16</v>
      </c>
      <c r="O26" s="8">
        <f>O25+O24+O23+O22+O21+O20</f>
        <v>2.64</v>
      </c>
      <c r="P26" s="35"/>
      <c r="Q26" s="8">
        <f>Q25+Q24+Q23+Q22+Q21+Q20</f>
        <v>5.6000000000000005</v>
      </c>
      <c r="R26" s="35"/>
      <c r="S26" s="8">
        <f>S25+S24+S23+S22+S21+S20</f>
        <v>7</v>
      </c>
      <c r="T26" s="35"/>
      <c r="U26" s="35"/>
      <c r="V26" s="35"/>
    </row>
    <row r="27" spans="1:22" ht="18.75" customHeight="1">
      <c r="A27" s="46" t="s">
        <v>32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8"/>
    </row>
    <row r="28" spans="1:22" s="42" customFormat="1" ht="17.25" customHeight="1">
      <c r="A28" s="36"/>
      <c r="B28" s="36">
        <v>1</v>
      </c>
      <c r="C28" s="36">
        <v>2</v>
      </c>
      <c r="D28" s="37">
        <v>7</v>
      </c>
      <c r="E28" s="38">
        <v>2.1</v>
      </c>
      <c r="F28" s="37" t="s">
        <v>22</v>
      </c>
      <c r="G28" s="43" t="s">
        <v>76</v>
      </c>
      <c r="H28" s="36" t="s">
        <v>23</v>
      </c>
      <c r="I28" s="37" t="s">
        <v>24</v>
      </c>
      <c r="J28" s="37" t="s">
        <v>25</v>
      </c>
      <c r="K28" s="37" t="s">
        <v>26</v>
      </c>
      <c r="L28" s="37" t="s">
        <v>72</v>
      </c>
      <c r="M28" s="36">
        <f>N28+O28+P28+Q28+S28+T28+U28+V28</f>
        <v>16.8</v>
      </c>
      <c r="N28" s="37">
        <v>13.44</v>
      </c>
      <c r="O28" s="37"/>
      <c r="P28" s="37"/>
      <c r="Q28" s="37">
        <v>3.36</v>
      </c>
      <c r="R28" s="40"/>
      <c r="S28" s="41"/>
      <c r="T28" s="41"/>
      <c r="U28" s="41"/>
      <c r="V28" s="44"/>
    </row>
    <row r="29" spans="1:22" s="42" customFormat="1" ht="17.25" customHeight="1">
      <c r="A29" s="36"/>
      <c r="B29" s="36">
        <v>2</v>
      </c>
      <c r="C29" s="36">
        <v>20</v>
      </c>
      <c r="D29" s="37">
        <v>1</v>
      </c>
      <c r="E29" s="38">
        <v>1.4</v>
      </c>
      <c r="F29" s="37" t="s">
        <v>22</v>
      </c>
      <c r="G29" s="43" t="s">
        <v>76</v>
      </c>
      <c r="H29" s="36" t="s">
        <v>23</v>
      </c>
      <c r="I29" s="37" t="s">
        <v>24</v>
      </c>
      <c r="J29" s="37" t="s">
        <v>25</v>
      </c>
      <c r="K29" s="37" t="s">
        <v>26</v>
      </c>
      <c r="L29" s="37" t="s">
        <v>72</v>
      </c>
      <c r="M29" s="36">
        <f t="shared" ref="M29:M40" si="1">N29+O29+P29+Q29+S29+T29+U29+V29</f>
        <v>11.200000000000001</v>
      </c>
      <c r="N29" s="37">
        <v>8.9600000000000009</v>
      </c>
      <c r="O29" s="37"/>
      <c r="P29" s="37"/>
      <c r="Q29" s="37">
        <v>2.2400000000000002</v>
      </c>
      <c r="R29" s="40"/>
      <c r="S29" s="41"/>
      <c r="T29" s="41"/>
      <c r="U29" s="41"/>
      <c r="V29" s="44"/>
    </row>
    <row r="30" spans="1:22" s="42" customFormat="1" ht="17.25" customHeight="1">
      <c r="A30" s="36"/>
      <c r="B30" s="36">
        <v>3</v>
      </c>
      <c r="C30" s="36">
        <v>11</v>
      </c>
      <c r="D30" s="37">
        <v>40</v>
      </c>
      <c r="E30" s="38">
        <v>1.2</v>
      </c>
      <c r="F30" s="37" t="s">
        <v>22</v>
      </c>
      <c r="G30" s="43" t="s">
        <v>34</v>
      </c>
      <c r="H30" s="36" t="s">
        <v>23</v>
      </c>
      <c r="I30" s="37" t="s">
        <v>24</v>
      </c>
      <c r="J30" s="37" t="s">
        <v>25</v>
      </c>
      <c r="K30" s="37" t="s">
        <v>26</v>
      </c>
      <c r="L30" s="37" t="s">
        <v>73</v>
      </c>
      <c r="M30" s="36">
        <f t="shared" si="1"/>
        <v>9.6</v>
      </c>
      <c r="N30" s="37">
        <v>7.68</v>
      </c>
      <c r="O30" s="37">
        <v>1.92</v>
      </c>
      <c r="P30" s="37"/>
      <c r="Q30" s="37"/>
      <c r="R30" s="40"/>
      <c r="S30" s="41"/>
      <c r="T30" s="41"/>
      <c r="U30" s="41"/>
      <c r="V30" s="44"/>
    </row>
    <row r="31" spans="1:22" s="42" customFormat="1" ht="17.25" customHeight="1">
      <c r="A31" s="36"/>
      <c r="B31" s="36">
        <v>4</v>
      </c>
      <c r="C31" s="36">
        <v>13</v>
      </c>
      <c r="D31" s="37">
        <v>19</v>
      </c>
      <c r="E31" s="38">
        <v>1.9</v>
      </c>
      <c r="F31" s="37" t="s">
        <v>22</v>
      </c>
      <c r="G31" s="43" t="s">
        <v>34</v>
      </c>
      <c r="H31" s="36" t="s">
        <v>23</v>
      </c>
      <c r="I31" s="37" t="s">
        <v>24</v>
      </c>
      <c r="J31" s="37" t="s">
        <v>25</v>
      </c>
      <c r="K31" s="37" t="s">
        <v>26</v>
      </c>
      <c r="L31" s="37" t="s">
        <v>72</v>
      </c>
      <c r="M31" s="36">
        <f t="shared" si="1"/>
        <v>15.2</v>
      </c>
      <c r="N31" s="37">
        <v>12.16</v>
      </c>
      <c r="O31" s="37"/>
      <c r="P31" s="37"/>
      <c r="Q31" s="37">
        <v>3.04</v>
      </c>
      <c r="R31" s="40"/>
      <c r="S31" s="41"/>
      <c r="T31" s="41"/>
      <c r="U31" s="41"/>
      <c r="V31" s="44"/>
    </row>
    <row r="32" spans="1:22" s="42" customFormat="1" ht="17.25" customHeight="1">
      <c r="A32" s="36"/>
      <c r="B32" s="36">
        <v>5</v>
      </c>
      <c r="C32" s="36">
        <v>14</v>
      </c>
      <c r="D32" s="37">
        <v>25</v>
      </c>
      <c r="E32" s="38">
        <v>0.9</v>
      </c>
      <c r="F32" s="37" t="s">
        <v>22</v>
      </c>
      <c r="G32" s="43" t="s">
        <v>34</v>
      </c>
      <c r="H32" s="36" t="s">
        <v>23</v>
      </c>
      <c r="I32" s="37" t="s">
        <v>24</v>
      </c>
      <c r="J32" s="37" t="s">
        <v>25</v>
      </c>
      <c r="K32" s="37" t="s">
        <v>26</v>
      </c>
      <c r="L32" s="37" t="s">
        <v>72</v>
      </c>
      <c r="M32" s="36">
        <f t="shared" si="1"/>
        <v>7.1999999999999993</v>
      </c>
      <c r="N32" s="37">
        <v>5.76</v>
      </c>
      <c r="O32" s="37"/>
      <c r="P32" s="37"/>
      <c r="Q32" s="37">
        <v>1.44</v>
      </c>
      <c r="R32" s="40"/>
      <c r="S32" s="41"/>
      <c r="T32" s="41"/>
      <c r="U32" s="41"/>
      <c r="V32" s="44"/>
    </row>
    <row r="33" spans="1:22" s="42" customFormat="1" ht="17.25" customHeight="1">
      <c r="A33" s="36"/>
      <c r="B33" s="36">
        <v>6</v>
      </c>
      <c r="C33" s="36">
        <v>14</v>
      </c>
      <c r="D33" s="37">
        <v>30</v>
      </c>
      <c r="E33" s="38">
        <v>0.7</v>
      </c>
      <c r="F33" s="37" t="s">
        <v>22</v>
      </c>
      <c r="G33" s="43" t="s">
        <v>34</v>
      </c>
      <c r="H33" s="36" t="s">
        <v>23</v>
      </c>
      <c r="I33" s="37" t="s">
        <v>24</v>
      </c>
      <c r="J33" s="37" t="s">
        <v>25</v>
      </c>
      <c r="K33" s="37" t="s">
        <v>26</v>
      </c>
      <c r="L33" s="37" t="s">
        <v>72</v>
      </c>
      <c r="M33" s="36">
        <f t="shared" si="1"/>
        <v>5.6000000000000005</v>
      </c>
      <c r="N33" s="37">
        <v>4.4800000000000004</v>
      </c>
      <c r="O33" s="37"/>
      <c r="P33" s="37"/>
      <c r="Q33" s="37">
        <v>1.1200000000000001</v>
      </c>
      <c r="R33" s="40"/>
      <c r="S33" s="41"/>
      <c r="T33" s="41"/>
      <c r="U33" s="41"/>
      <c r="V33" s="44"/>
    </row>
    <row r="34" spans="1:22" s="42" customFormat="1" ht="17.25" customHeight="1">
      <c r="A34" s="36"/>
      <c r="B34" s="36">
        <v>7</v>
      </c>
      <c r="C34" s="36">
        <v>27</v>
      </c>
      <c r="D34" s="37">
        <v>5</v>
      </c>
      <c r="E34" s="38">
        <v>2</v>
      </c>
      <c r="F34" s="37" t="s">
        <v>22</v>
      </c>
      <c r="G34" s="43" t="s">
        <v>76</v>
      </c>
      <c r="H34" s="36" t="s">
        <v>23</v>
      </c>
      <c r="I34" s="37" t="s">
        <v>24</v>
      </c>
      <c r="J34" s="37" t="s">
        <v>25</v>
      </c>
      <c r="K34" s="37" t="s">
        <v>26</v>
      </c>
      <c r="L34" s="36" t="s">
        <v>101</v>
      </c>
      <c r="M34" s="36">
        <f t="shared" si="1"/>
        <v>18.88</v>
      </c>
      <c r="N34" s="37">
        <v>9.2799999999999994</v>
      </c>
      <c r="O34" s="37">
        <v>3.2</v>
      </c>
      <c r="P34" s="37"/>
      <c r="Q34" s="37">
        <v>2.88</v>
      </c>
      <c r="R34" s="40"/>
      <c r="S34" s="41">
        <v>3.2</v>
      </c>
      <c r="T34" s="41"/>
      <c r="U34" s="41"/>
      <c r="V34" s="41">
        <v>0.32</v>
      </c>
    </row>
    <row r="35" spans="1:22" s="42" customFormat="1" ht="17.25" customHeight="1">
      <c r="A35" s="36"/>
      <c r="B35" s="36">
        <v>8</v>
      </c>
      <c r="C35" s="36">
        <v>8</v>
      </c>
      <c r="D35" s="37">
        <v>17</v>
      </c>
      <c r="E35" s="38">
        <v>2.8</v>
      </c>
      <c r="F35" s="37" t="s">
        <v>22</v>
      </c>
      <c r="G35" s="43" t="s">
        <v>34</v>
      </c>
      <c r="H35" s="36" t="s">
        <v>23</v>
      </c>
      <c r="I35" s="37" t="s">
        <v>24</v>
      </c>
      <c r="J35" s="37" t="s">
        <v>25</v>
      </c>
      <c r="K35" s="37" t="s">
        <v>26</v>
      </c>
      <c r="L35" s="37" t="s">
        <v>72</v>
      </c>
      <c r="M35" s="36">
        <f t="shared" si="1"/>
        <v>22.4</v>
      </c>
      <c r="N35" s="37">
        <v>19.04</v>
      </c>
      <c r="O35" s="37"/>
      <c r="P35" s="37"/>
      <c r="Q35" s="37">
        <v>3.36</v>
      </c>
      <c r="R35" s="40"/>
      <c r="S35" s="41"/>
      <c r="T35" s="41"/>
      <c r="U35" s="41"/>
      <c r="V35" s="44"/>
    </row>
    <row r="36" spans="1:22" s="42" customFormat="1" ht="17.25" customHeight="1">
      <c r="A36" s="36"/>
      <c r="B36" s="36">
        <v>9</v>
      </c>
      <c r="C36" s="36">
        <v>18</v>
      </c>
      <c r="D36" s="37">
        <v>27</v>
      </c>
      <c r="E36" s="38">
        <v>2.2999999999999998</v>
      </c>
      <c r="F36" s="37" t="s">
        <v>22</v>
      </c>
      <c r="G36" s="43" t="s">
        <v>76</v>
      </c>
      <c r="H36" s="36" t="s">
        <v>23</v>
      </c>
      <c r="I36" s="37" t="s">
        <v>24</v>
      </c>
      <c r="J36" s="37" t="s">
        <v>25</v>
      </c>
      <c r="K36" s="37" t="s">
        <v>26</v>
      </c>
      <c r="L36" s="36" t="s">
        <v>102</v>
      </c>
      <c r="M36" s="36">
        <f t="shared" si="1"/>
        <v>18.399999999999999</v>
      </c>
      <c r="N36" s="37">
        <v>10.672000000000001</v>
      </c>
      <c r="O36" s="37"/>
      <c r="P36" s="37"/>
      <c r="Q36" s="37">
        <v>3.68</v>
      </c>
      <c r="R36" s="40"/>
      <c r="S36" s="41">
        <v>3.68</v>
      </c>
      <c r="T36" s="41">
        <v>0.36799999999999999</v>
      </c>
      <c r="U36" s="41"/>
      <c r="V36" s="44"/>
    </row>
    <row r="37" spans="1:22" s="42" customFormat="1" ht="17.25" customHeight="1">
      <c r="A37" s="36"/>
      <c r="B37" s="36">
        <v>10</v>
      </c>
      <c r="C37" s="36">
        <v>9</v>
      </c>
      <c r="D37" s="37">
        <v>47</v>
      </c>
      <c r="E37" s="38">
        <v>2.2000000000000002</v>
      </c>
      <c r="F37" s="37" t="s">
        <v>22</v>
      </c>
      <c r="G37" s="43" t="s">
        <v>27</v>
      </c>
      <c r="H37" s="36" t="s">
        <v>23</v>
      </c>
      <c r="I37" s="37" t="s">
        <v>24</v>
      </c>
      <c r="J37" s="37" t="s">
        <v>25</v>
      </c>
      <c r="K37" s="37" t="s">
        <v>26</v>
      </c>
      <c r="L37" s="36" t="s">
        <v>102</v>
      </c>
      <c r="M37" s="36">
        <f t="shared" si="1"/>
        <v>17.600000000000001</v>
      </c>
      <c r="N37" s="37">
        <v>10.56</v>
      </c>
      <c r="O37" s="37"/>
      <c r="P37" s="37"/>
      <c r="Q37" s="37">
        <v>3.52</v>
      </c>
      <c r="R37" s="40"/>
      <c r="S37" s="41">
        <v>3.52</v>
      </c>
      <c r="T37" s="41"/>
      <c r="U37" s="41"/>
      <c r="V37" s="44"/>
    </row>
    <row r="38" spans="1:22" s="42" customFormat="1" ht="17.25" customHeight="1">
      <c r="A38" s="36"/>
      <c r="B38" s="36">
        <v>11</v>
      </c>
      <c r="C38" s="36">
        <v>63</v>
      </c>
      <c r="D38" s="37">
        <v>16</v>
      </c>
      <c r="E38" s="38">
        <v>0.5</v>
      </c>
      <c r="F38" s="37" t="s">
        <v>40</v>
      </c>
      <c r="G38" s="43" t="s">
        <v>34</v>
      </c>
      <c r="H38" s="36" t="s">
        <v>23</v>
      </c>
      <c r="I38" s="37" t="s">
        <v>24</v>
      </c>
      <c r="J38" s="37" t="s">
        <v>25</v>
      </c>
      <c r="K38" s="37" t="s">
        <v>87</v>
      </c>
      <c r="L38" s="36" t="s">
        <v>19</v>
      </c>
      <c r="M38" s="36">
        <f t="shared" si="1"/>
        <v>1</v>
      </c>
      <c r="N38" s="37"/>
      <c r="O38" s="37">
        <v>1</v>
      </c>
      <c r="P38" s="37"/>
      <c r="Q38" s="37"/>
      <c r="R38" s="40"/>
      <c r="S38" s="41"/>
      <c r="T38" s="41"/>
      <c r="U38" s="41"/>
      <c r="V38" s="44"/>
    </row>
    <row r="39" spans="1:22" s="42" customFormat="1" ht="18.75" customHeight="1">
      <c r="A39" s="36"/>
      <c r="B39" s="36">
        <v>12</v>
      </c>
      <c r="C39" s="36">
        <v>20</v>
      </c>
      <c r="D39" s="37">
        <v>22</v>
      </c>
      <c r="E39" s="38">
        <v>0.4</v>
      </c>
      <c r="F39" s="37" t="s">
        <v>38</v>
      </c>
      <c r="G39" s="43" t="s">
        <v>76</v>
      </c>
      <c r="H39" s="36" t="s">
        <v>23</v>
      </c>
      <c r="I39" s="37" t="s">
        <v>24</v>
      </c>
      <c r="J39" s="37" t="s">
        <v>25</v>
      </c>
      <c r="K39" s="37" t="s">
        <v>26</v>
      </c>
      <c r="L39" s="36" t="s">
        <v>88</v>
      </c>
      <c r="M39" s="36">
        <f t="shared" si="1"/>
        <v>3.2</v>
      </c>
      <c r="N39" s="37">
        <v>2.2400000000000002</v>
      </c>
      <c r="O39" s="37"/>
      <c r="P39" s="37"/>
      <c r="Q39" s="37">
        <v>0.64</v>
      </c>
      <c r="R39" s="40"/>
      <c r="S39" s="41">
        <v>0.32</v>
      </c>
      <c r="T39" s="41"/>
      <c r="U39" s="41"/>
      <c r="V39" s="44"/>
    </row>
    <row r="40" spans="1:22" s="42" customFormat="1" ht="26.25" customHeight="1">
      <c r="A40" s="36"/>
      <c r="B40" s="36">
        <v>13</v>
      </c>
      <c r="C40" s="36">
        <v>26</v>
      </c>
      <c r="D40" s="37">
        <v>29</v>
      </c>
      <c r="E40" s="38">
        <v>0.5</v>
      </c>
      <c r="F40" s="37" t="s">
        <v>85</v>
      </c>
      <c r="G40" s="43" t="s">
        <v>86</v>
      </c>
      <c r="H40" s="36" t="s">
        <v>23</v>
      </c>
      <c r="I40" s="37" t="s">
        <v>24</v>
      </c>
      <c r="J40" s="37" t="s">
        <v>25</v>
      </c>
      <c r="K40" s="37" t="s">
        <v>67</v>
      </c>
      <c r="L40" s="36" t="s">
        <v>89</v>
      </c>
      <c r="M40" s="36">
        <f t="shared" si="1"/>
        <v>2.3820000000000001</v>
      </c>
      <c r="N40" s="37"/>
      <c r="O40" s="37"/>
      <c r="P40" s="37">
        <v>1</v>
      </c>
      <c r="Q40" s="37"/>
      <c r="R40" s="40"/>
      <c r="S40" s="45">
        <v>0.95199999999999996</v>
      </c>
      <c r="T40" s="41">
        <v>0.15</v>
      </c>
      <c r="U40" s="41">
        <v>0.1</v>
      </c>
      <c r="V40" s="41">
        <v>0.18</v>
      </c>
    </row>
    <row r="41" spans="1:22" ht="25.5">
      <c r="A41" s="10" t="s">
        <v>29</v>
      </c>
      <c r="B41" s="2"/>
      <c r="C41" s="3"/>
      <c r="D41" s="3"/>
      <c r="E41" s="8">
        <f>SUM(E28:E40)</f>
        <v>18.899999999999999</v>
      </c>
      <c r="F41" s="8"/>
      <c r="G41" s="8"/>
      <c r="H41" s="8"/>
      <c r="I41" s="8"/>
      <c r="J41" s="8"/>
      <c r="K41" s="8"/>
      <c r="L41" s="8"/>
      <c r="M41" s="8">
        <f>M40+M39+M38+M37+M36+M35+M34+M33+M32+M31+M29+M30+M28</f>
        <v>149.46200000000002</v>
      </c>
      <c r="N41" s="8">
        <f>N40+N39+N38+N37+N36+N35+N34+N33+N32+N31+N29+N30+N28</f>
        <v>104.27200000000002</v>
      </c>
      <c r="O41" s="8">
        <f t="shared" ref="O41:V41" si="2">O40+O39+O38+O37+O36+O35+O34+O33+O32+O31+O29+O30+O28</f>
        <v>6.12</v>
      </c>
      <c r="P41" s="8">
        <f t="shared" si="2"/>
        <v>1</v>
      </c>
      <c r="Q41" s="8">
        <f t="shared" si="2"/>
        <v>25.28</v>
      </c>
      <c r="R41" s="8"/>
      <c r="S41" s="8">
        <f t="shared" si="2"/>
        <v>11.672000000000001</v>
      </c>
      <c r="T41" s="8">
        <f t="shared" si="2"/>
        <v>0.51800000000000002</v>
      </c>
      <c r="U41" s="8">
        <f t="shared" si="2"/>
        <v>0.1</v>
      </c>
      <c r="V41" s="8">
        <f t="shared" si="2"/>
        <v>0.5</v>
      </c>
    </row>
    <row r="42" spans="1:22" ht="18.75" customHeight="1">
      <c r="A42" s="46" t="s">
        <v>33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8"/>
    </row>
    <row r="43" spans="1:22" s="42" customFormat="1" ht="16.5" customHeight="1">
      <c r="A43" s="36"/>
      <c r="B43" s="36">
        <v>1</v>
      </c>
      <c r="C43" s="37">
        <v>91</v>
      </c>
      <c r="D43" s="37">
        <v>17</v>
      </c>
      <c r="E43" s="38">
        <v>0.4</v>
      </c>
      <c r="F43" s="36" t="s">
        <v>99</v>
      </c>
      <c r="G43" s="36"/>
      <c r="H43" s="36"/>
      <c r="I43" s="37" t="s">
        <v>67</v>
      </c>
      <c r="J43" s="37" t="s">
        <v>96</v>
      </c>
      <c r="K43" s="36" t="s">
        <v>67</v>
      </c>
      <c r="L43" s="37" t="s">
        <v>96</v>
      </c>
      <c r="M43" s="39">
        <f>N43+O43+P43+Q43+R43+S43+T43+U43+V43</f>
        <v>1.905</v>
      </c>
      <c r="N43" s="37"/>
      <c r="O43" s="37"/>
      <c r="P43" s="40">
        <v>1.905</v>
      </c>
      <c r="Q43" s="40"/>
      <c r="R43" s="41"/>
      <c r="S43" s="41"/>
      <c r="T43" s="41"/>
      <c r="U43" s="41"/>
      <c r="V43" s="41"/>
    </row>
    <row r="44" spans="1:22" s="42" customFormat="1" ht="16.5" customHeight="1">
      <c r="A44" s="36"/>
      <c r="B44" s="36">
        <v>2</v>
      </c>
      <c r="C44" s="37">
        <v>92</v>
      </c>
      <c r="D44" s="37">
        <v>71</v>
      </c>
      <c r="E44" s="38">
        <v>2.2999999999999998</v>
      </c>
      <c r="F44" s="36" t="s">
        <v>38</v>
      </c>
      <c r="G44" s="36"/>
      <c r="H44" s="36"/>
      <c r="I44" s="37" t="s">
        <v>26</v>
      </c>
      <c r="J44" s="37" t="s">
        <v>72</v>
      </c>
      <c r="K44" s="36" t="s">
        <v>26</v>
      </c>
      <c r="L44" s="37" t="s">
        <v>98</v>
      </c>
      <c r="M44" s="39">
        <f t="shared" ref="M44:M57" si="3">N44+O44+P44+Q44+R44+S44+T44+U44+V44</f>
        <v>18.400000000000002</v>
      </c>
      <c r="N44" s="37">
        <v>14.72</v>
      </c>
      <c r="O44" s="37"/>
      <c r="P44" s="40">
        <v>3.68</v>
      </c>
      <c r="Q44" s="40"/>
      <c r="R44" s="41"/>
      <c r="S44" s="41"/>
      <c r="T44" s="41"/>
      <c r="U44" s="41"/>
      <c r="V44" s="41"/>
    </row>
    <row r="45" spans="1:22" s="42" customFormat="1" ht="16.5" customHeight="1">
      <c r="A45" s="36"/>
      <c r="B45" s="36">
        <v>3</v>
      </c>
      <c r="C45" s="37">
        <v>116</v>
      </c>
      <c r="D45" s="37">
        <v>27</v>
      </c>
      <c r="E45" s="38">
        <v>0.4</v>
      </c>
      <c r="F45" s="36" t="s">
        <v>38</v>
      </c>
      <c r="G45" s="36"/>
      <c r="H45" s="36"/>
      <c r="I45" s="37" t="s">
        <v>26</v>
      </c>
      <c r="J45" s="37" t="s">
        <v>72</v>
      </c>
      <c r="K45" s="36" t="s">
        <v>67</v>
      </c>
      <c r="L45" s="37" t="s">
        <v>96</v>
      </c>
      <c r="M45" s="39">
        <f t="shared" si="3"/>
        <v>1.905</v>
      </c>
      <c r="N45" s="37"/>
      <c r="O45" s="37"/>
      <c r="P45" s="40">
        <v>1.905</v>
      </c>
      <c r="Q45" s="40"/>
      <c r="R45" s="41"/>
      <c r="S45" s="41"/>
      <c r="T45" s="41"/>
      <c r="U45" s="41"/>
      <c r="V45" s="41"/>
    </row>
    <row r="46" spans="1:22" s="42" customFormat="1" ht="16.5" customHeight="1">
      <c r="A46" s="36"/>
      <c r="B46" s="36">
        <v>4</v>
      </c>
      <c r="C46" s="37">
        <v>116</v>
      </c>
      <c r="D46" s="37">
        <v>54.1</v>
      </c>
      <c r="E46" s="38">
        <v>3.3</v>
      </c>
      <c r="F46" s="36" t="s">
        <v>38</v>
      </c>
      <c r="G46" s="36"/>
      <c r="H46" s="36"/>
      <c r="I46" s="37" t="s">
        <v>26</v>
      </c>
      <c r="J46" s="37" t="s">
        <v>72</v>
      </c>
      <c r="K46" s="36" t="s">
        <v>67</v>
      </c>
      <c r="L46" s="37" t="s">
        <v>93</v>
      </c>
      <c r="M46" s="39">
        <f t="shared" si="3"/>
        <v>15.715</v>
      </c>
      <c r="N46" s="37"/>
      <c r="O46" s="37"/>
      <c r="P46" s="40"/>
      <c r="Q46" s="40">
        <v>15.715</v>
      </c>
      <c r="R46" s="41"/>
      <c r="S46" s="41"/>
      <c r="T46" s="41"/>
      <c r="U46" s="41"/>
      <c r="V46" s="41"/>
    </row>
    <row r="47" spans="1:22" s="42" customFormat="1" ht="16.5" customHeight="1">
      <c r="A47" s="36"/>
      <c r="B47" s="36">
        <v>5</v>
      </c>
      <c r="C47" s="37">
        <v>16</v>
      </c>
      <c r="D47" s="37">
        <v>19.3</v>
      </c>
      <c r="E47" s="38">
        <v>1.7</v>
      </c>
      <c r="F47" s="36" t="s">
        <v>38</v>
      </c>
      <c r="G47" s="36"/>
      <c r="H47" s="36"/>
      <c r="I47" s="37" t="s">
        <v>26</v>
      </c>
      <c r="J47" s="37" t="s">
        <v>72</v>
      </c>
      <c r="K47" s="36" t="s">
        <v>26</v>
      </c>
      <c r="L47" s="37" t="s">
        <v>72</v>
      </c>
      <c r="M47" s="39">
        <f t="shared" si="3"/>
        <v>13.600000000000001</v>
      </c>
      <c r="N47" s="37">
        <v>10.88</v>
      </c>
      <c r="O47" s="37"/>
      <c r="P47" s="40"/>
      <c r="Q47" s="40">
        <v>2.72</v>
      </c>
      <c r="R47" s="41"/>
      <c r="S47" s="41"/>
      <c r="T47" s="41"/>
      <c r="U47" s="41"/>
      <c r="V47" s="41"/>
    </row>
    <row r="48" spans="1:22" s="42" customFormat="1" ht="16.5" customHeight="1">
      <c r="A48" s="36"/>
      <c r="B48" s="36">
        <v>6</v>
      </c>
      <c r="C48" s="37">
        <v>23</v>
      </c>
      <c r="D48" s="37">
        <v>12</v>
      </c>
      <c r="E48" s="38">
        <v>2.1</v>
      </c>
      <c r="F48" s="36" t="s">
        <v>38</v>
      </c>
      <c r="G48" s="36"/>
      <c r="H48" s="36"/>
      <c r="I48" s="37" t="s">
        <v>26</v>
      </c>
      <c r="J48" s="37" t="s">
        <v>72</v>
      </c>
      <c r="K48" s="36" t="s">
        <v>26</v>
      </c>
      <c r="L48" s="37" t="s">
        <v>98</v>
      </c>
      <c r="M48" s="39">
        <f t="shared" si="3"/>
        <v>16.8</v>
      </c>
      <c r="N48" s="37">
        <v>13.44</v>
      </c>
      <c r="O48" s="37"/>
      <c r="P48" s="40">
        <v>3.36</v>
      </c>
      <c r="Q48" s="40"/>
      <c r="R48" s="41"/>
      <c r="S48" s="41"/>
      <c r="T48" s="41"/>
      <c r="U48" s="41"/>
      <c r="V48" s="41"/>
    </row>
    <row r="49" spans="1:22" s="42" customFormat="1" ht="16.5" customHeight="1">
      <c r="A49" s="36"/>
      <c r="B49" s="36">
        <v>7</v>
      </c>
      <c r="C49" s="37">
        <v>27</v>
      </c>
      <c r="D49" s="37">
        <v>2</v>
      </c>
      <c r="E49" s="38">
        <v>0.8</v>
      </c>
      <c r="F49" s="36" t="s">
        <v>38</v>
      </c>
      <c r="G49" s="36"/>
      <c r="H49" s="36"/>
      <c r="I49" s="37" t="s">
        <v>26</v>
      </c>
      <c r="J49" s="37" t="s">
        <v>72</v>
      </c>
      <c r="K49" s="36" t="s">
        <v>67</v>
      </c>
      <c r="L49" s="37" t="s">
        <v>96</v>
      </c>
      <c r="M49" s="39">
        <f t="shared" si="3"/>
        <v>3.81</v>
      </c>
      <c r="N49" s="37"/>
      <c r="O49" s="37"/>
      <c r="P49" s="40">
        <v>3.81</v>
      </c>
      <c r="Q49" s="40"/>
      <c r="R49" s="41"/>
      <c r="S49" s="41"/>
      <c r="T49" s="41"/>
      <c r="U49" s="41"/>
      <c r="V49" s="41"/>
    </row>
    <row r="50" spans="1:22" s="42" customFormat="1" ht="16.5" customHeight="1">
      <c r="A50" s="36"/>
      <c r="B50" s="36">
        <v>8</v>
      </c>
      <c r="C50" s="37">
        <v>32</v>
      </c>
      <c r="D50" s="37">
        <v>17</v>
      </c>
      <c r="E50" s="38">
        <v>2.2999999999999998</v>
      </c>
      <c r="F50" s="36" t="s">
        <v>38</v>
      </c>
      <c r="G50" s="36"/>
      <c r="H50" s="36"/>
      <c r="I50" s="37" t="s">
        <v>26</v>
      </c>
      <c r="J50" s="37" t="s">
        <v>72</v>
      </c>
      <c r="K50" s="36" t="s">
        <v>26</v>
      </c>
      <c r="L50" s="37" t="s">
        <v>98</v>
      </c>
      <c r="M50" s="39">
        <f t="shared" si="3"/>
        <v>18.400000000000002</v>
      </c>
      <c r="N50" s="37">
        <v>14.72</v>
      </c>
      <c r="O50" s="37"/>
      <c r="P50" s="40">
        <v>3.68</v>
      </c>
      <c r="Q50" s="40"/>
      <c r="R50" s="41"/>
      <c r="S50" s="41"/>
      <c r="T50" s="41"/>
      <c r="U50" s="41"/>
      <c r="V50" s="41"/>
    </row>
    <row r="51" spans="1:22" s="42" customFormat="1" ht="16.5" customHeight="1">
      <c r="A51" s="36"/>
      <c r="B51" s="36">
        <v>9</v>
      </c>
      <c r="C51" s="37">
        <v>39</v>
      </c>
      <c r="D51" s="37">
        <v>21</v>
      </c>
      <c r="E51" s="38">
        <v>2.2999999999999998</v>
      </c>
      <c r="F51" s="36" t="s">
        <v>38</v>
      </c>
      <c r="G51" s="36"/>
      <c r="H51" s="36"/>
      <c r="I51" s="37" t="s">
        <v>26</v>
      </c>
      <c r="J51" s="37" t="s">
        <v>72</v>
      </c>
      <c r="K51" s="36" t="s">
        <v>26</v>
      </c>
      <c r="L51" s="37" t="s">
        <v>72</v>
      </c>
      <c r="M51" s="39">
        <f t="shared" si="3"/>
        <v>18.400000000000002</v>
      </c>
      <c r="N51" s="37">
        <v>14.72</v>
      </c>
      <c r="O51" s="37"/>
      <c r="P51" s="40"/>
      <c r="Q51" s="40">
        <v>3.68</v>
      </c>
      <c r="R51" s="41"/>
      <c r="S51" s="41"/>
      <c r="T51" s="41"/>
      <c r="U51" s="41"/>
      <c r="V51" s="41"/>
    </row>
    <row r="52" spans="1:22" s="42" customFormat="1" ht="16.5" customHeight="1">
      <c r="A52" s="36"/>
      <c r="B52" s="36">
        <v>10</v>
      </c>
      <c r="C52" s="37">
        <v>26</v>
      </c>
      <c r="D52" s="37">
        <v>7</v>
      </c>
      <c r="E52" s="38">
        <v>0.4</v>
      </c>
      <c r="F52" s="36" t="s">
        <v>38</v>
      </c>
      <c r="G52" s="36"/>
      <c r="H52" s="36"/>
      <c r="I52" s="37" t="s">
        <v>26</v>
      </c>
      <c r="J52" s="37" t="s">
        <v>72</v>
      </c>
      <c r="K52" s="36" t="s">
        <v>100</v>
      </c>
      <c r="L52" s="37" t="s">
        <v>93</v>
      </c>
      <c r="M52" s="39">
        <f t="shared" si="3"/>
        <v>1.905</v>
      </c>
      <c r="N52" s="37"/>
      <c r="O52" s="37"/>
      <c r="P52" s="40"/>
      <c r="Q52" s="40">
        <v>1.905</v>
      </c>
      <c r="R52" s="41"/>
      <c r="S52" s="41"/>
      <c r="T52" s="41"/>
      <c r="U52" s="41"/>
      <c r="V52" s="41"/>
    </row>
    <row r="53" spans="1:22" s="42" customFormat="1" ht="16.5" customHeight="1">
      <c r="A53" s="36"/>
      <c r="B53" s="36">
        <v>11</v>
      </c>
      <c r="C53" s="37">
        <v>33</v>
      </c>
      <c r="D53" s="37">
        <v>14.1</v>
      </c>
      <c r="E53" s="38">
        <v>0.4</v>
      </c>
      <c r="F53" s="36" t="s">
        <v>38</v>
      </c>
      <c r="G53" s="36"/>
      <c r="H53" s="36"/>
      <c r="I53" s="37" t="s">
        <v>26</v>
      </c>
      <c r="J53" s="37" t="s">
        <v>72</v>
      </c>
      <c r="K53" s="36" t="s">
        <v>67</v>
      </c>
      <c r="L53" s="37" t="s">
        <v>96</v>
      </c>
      <c r="M53" s="39">
        <f t="shared" si="3"/>
        <v>1.905</v>
      </c>
      <c r="N53" s="37"/>
      <c r="O53" s="37"/>
      <c r="P53" s="40">
        <v>1.905</v>
      </c>
      <c r="Q53" s="40"/>
      <c r="R53" s="41"/>
      <c r="S53" s="41"/>
      <c r="T53" s="41"/>
      <c r="U53" s="41"/>
      <c r="V53" s="41"/>
    </row>
    <row r="54" spans="1:22" s="42" customFormat="1" ht="16.5" customHeight="1">
      <c r="A54" s="36"/>
      <c r="B54" s="36">
        <v>12</v>
      </c>
      <c r="C54" s="37">
        <v>33</v>
      </c>
      <c r="D54" s="37">
        <v>14.2</v>
      </c>
      <c r="E54" s="38">
        <v>1.5</v>
      </c>
      <c r="F54" s="36" t="s">
        <v>38</v>
      </c>
      <c r="G54" s="36"/>
      <c r="H54" s="36"/>
      <c r="I54" s="37" t="s">
        <v>26</v>
      </c>
      <c r="J54" s="37" t="s">
        <v>72</v>
      </c>
      <c r="K54" s="36" t="s">
        <v>67</v>
      </c>
      <c r="L54" s="37" t="s">
        <v>93</v>
      </c>
      <c r="M54" s="39">
        <f t="shared" si="3"/>
        <v>7.1429999999999998</v>
      </c>
      <c r="N54" s="37"/>
      <c r="O54" s="37"/>
      <c r="P54" s="40"/>
      <c r="Q54" s="40">
        <v>7.1429999999999998</v>
      </c>
      <c r="R54" s="41"/>
      <c r="S54" s="41"/>
      <c r="T54" s="41"/>
      <c r="U54" s="41"/>
      <c r="V54" s="41"/>
    </row>
    <row r="55" spans="1:22" s="42" customFormat="1" ht="16.5" customHeight="1">
      <c r="A55" s="36"/>
      <c r="B55" s="36">
        <v>13</v>
      </c>
      <c r="C55" s="37">
        <v>26</v>
      </c>
      <c r="D55" s="37">
        <v>28</v>
      </c>
      <c r="E55" s="38">
        <v>1.2</v>
      </c>
      <c r="F55" s="36" t="s">
        <v>38</v>
      </c>
      <c r="G55" s="36"/>
      <c r="H55" s="36"/>
      <c r="I55" s="37" t="s">
        <v>26</v>
      </c>
      <c r="J55" s="37" t="s">
        <v>72</v>
      </c>
      <c r="K55" s="36" t="s">
        <v>26</v>
      </c>
      <c r="L55" s="37" t="s">
        <v>98</v>
      </c>
      <c r="M55" s="39">
        <f t="shared" si="3"/>
        <v>9.6</v>
      </c>
      <c r="N55" s="37">
        <v>7.68</v>
      </c>
      <c r="O55" s="37"/>
      <c r="P55" s="40">
        <v>1.92</v>
      </c>
      <c r="Q55" s="40"/>
      <c r="R55" s="41"/>
      <c r="S55" s="41"/>
      <c r="T55" s="41"/>
      <c r="U55" s="41"/>
      <c r="V55" s="41"/>
    </row>
    <row r="56" spans="1:22" s="42" customFormat="1" ht="16.5" customHeight="1">
      <c r="A56" s="36"/>
      <c r="B56" s="36">
        <v>14</v>
      </c>
      <c r="C56" s="37">
        <v>35</v>
      </c>
      <c r="D56" s="37">
        <v>9</v>
      </c>
      <c r="E56" s="38">
        <v>1</v>
      </c>
      <c r="F56" s="36" t="s">
        <v>38</v>
      </c>
      <c r="G56" s="36"/>
      <c r="H56" s="36"/>
      <c r="I56" s="37" t="s">
        <v>26</v>
      </c>
      <c r="J56" s="37" t="s">
        <v>72</v>
      </c>
      <c r="K56" s="36" t="s">
        <v>26</v>
      </c>
      <c r="L56" s="37" t="s">
        <v>72</v>
      </c>
      <c r="M56" s="39">
        <f t="shared" si="3"/>
        <v>8</v>
      </c>
      <c r="N56" s="37">
        <v>6.4</v>
      </c>
      <c r="O56" s="37"/>
      <c r="P56" s="40"/>
      <c r="Q56" s="40">
        <v>1.6</v>
      </c>
      <c r="R56" s="41"/>
      <c r="S56" s="41"/>
      <c r="T56" s="41"/>
      <c r="U56" s="41"/>
      <c r="V56" s="41"/>
    </row>
    <row r="57" spans="1:22" s="42" customFormat="1" ht="16.5" customHeight="1">
      <c r="A57" s="36"/>
      <c r="B57" s="36">
        <v>15</v>
      </c>
      <c r="C57" s="37">
        <v>38</v>
      </c>
      <c r="D57" s="37">
        <v>11</v>
      </c>
      <c r="E57" s="38">
        <v>1.1000000000000001</v>
      </c>
      <c r="F57" s="36" t="s">
        <v>38</v>
      </c>
      <c r="G57" s="36"/>
      <c r="H57" s="36"/>
      <c r="I57" s="37" t="s">
        <v>67</v>
      </c>
      <c r="J57" s="37" t="s">
        <v>93</v>
      </c>
      <c r="K57" s="36" t="s">
        <v>26</v>
      </c>
      <c r="L57" s="37" t="s">
        <v>72</v>
      </c>
      <c r="M57" s="39">
        <f t="shared" si="3"/>
        <v>8.8000000000000007</v>
      </c>
      <c r="N57" s="37">
        <v>7.04</v>
      </c>
      <c r="O57" s="37"/>
      <c r="P57" s="40"/>
      <c r="Q57" s="40">
        <v>1.76</v>
      </c>
      <c r="R57" s="41"/>
      <c r="S57" s="41"/>
      <c r="T57" s="41"/>
      <c r="U57" s="41"/>
      <c r="V57" s="41"/>
    </row>
    <row r="58" spans="1:22" ht="18" customHeight="1">
      <c r="A58" s="12" t="s">
        <v>29</v>
      </c>
      <c r="B58" s="11"/>
      <c r="C58" s="11"/>
      <c r="D58" s="11"/>
      <c r="E58" s="13">
        <f>SUM(E43:E57)</f>
        <v>21.2</v>
      </c>
      <c r="F58" s="13"/>
      <c r="G58" s="13"/>
      <c r="H58" s="13"/>
      <c r="I58" s="13"/>
      <c r="J58" s="13"/>
      <c r="K58" s="13"/>
      <c r="L58" s="13"/>
      <c r="M58" s="13">
        <f>N58+P58+Q58</f>
        <v>146.28800000000001</v>
      </c>
      <c r="N58" s="13">
        <f>N57+N56+N55+N54+N53+N52+N51+N50+N49+N48+N47+N46+N45+N44+N43</f>
        <v>89.6</v>
      </c>
      <c r="O58" s="13"/>
      <c r="P58" s="13">
        <f>P57+P56+P55+P54+P53+P52+P51+P50+P49+P48+P47+P46+P45+P44+P43</f>
        <v>22.165000000000003</v>
      </c>
      <c r="Q58" s="13">
        <f>Q57+Q56+Q55+Q54+Q53+Q52+Q51+Q50+Q49+Q48+Q47+Q46+Q45+Q44+Q43</f>
        <v>34.522999999999996</v>
      </c>
      <c r="R58" s="13"/>
      <c r="S58" s="13"/>
      <c r="T58" s="13"/>
      <c r="U58" s="13"/>
      <c r="V58" s="13"/>
    </row>
    <row r="59" spans="1:22" ht="18.75" customHeight="1">
      <c r="A59" s="49" t="s">
        <v>75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1"/>
    </row>
    <row r="60" spans="1:22" ht="15" customHeight="1">
      <c r="A60" s="12"/>
      <c r="B60" s="11">
        <v>1</v>
      </c>
      <c r="C60" s="11">
        <v>52</v>
      </c>
      <c r="D60" s="11">
        <v>5</v>
      </c>
      <c r="E60" s="26">
        <v>1.7</v>
      </c>
      <c r="F60" s="26" t="s">
        <v>38</v>
      </c>
      <c r="G60" s="26"/>
      <c r="H60" s="26" t="s">
        <v>23</v>
      </c>
      <c r="I60" s="26" t="s">
        <v>24</v>
      </c>
      <c r="J60" s="26" t="s">
        <v>25</v>
      </c>
      <c r="K60" s="26" t="s">
        <v>26</v>
      </c>
      <c r="L60" s="31" t="s">
        <v>72</v>
      </c>
      <c r="M60" s="27">
        <f>N60+Q60</f>
        <v>13.600000000000001</v>
      </c>
      <c r="N60" s="27">
        <v>10.88</v>
      </c>
      <c r="O60" s="27"/>
      <c r="P60" s="27"/>
      <c r="Q60" s="27">
        <v>2.72</v>
      </c>
      <c r="R60" s="26"/>
      <c r="S60" s="26"/>
      <c r="T60" s="11"/>
      <c r="U60" s="11"/>
      <c r="V60" s="33"/>
    </row>
    <row r="61" spans="1:22" ht="15" customHeight="1">
      <c r="A61" s="12"/>
      <c r="B61" s="11">
        <v>2</v>
      </c>
      <c r="C61" s="11">
        <v>52</v>
      </c>
      <c r="D61" s="11">
        <v>5</v>
      </c>
      <c r="E61" s="26">
        <v>1.3</v>
      </c>
      <c r="F61" s="26" t="s">
        <v>38</v>
      </c>
      <c r="G61" s="26"/>
      <c r="H61" s="26" t="s">
        <v>23</v>
      </c>
      <c r="I61" s="26" t="s">
        <v>24</v>
      </c>
      <c r="J61" s="26" t="s">
        <v>25</v>
      </c>
      <c r="K61" s="26" t="s">
        <v>26</v>
      </c>
      <c r="L61" s="31" t="s">
        <v>72</v>
      </c>
      <c r="M61" s="27">
        <f t="shared" ref="M61:M76" si="4">N61+Q61</f>
        <v>10.4</v>
      </c>
      <c r="N61" s="27">
        <v>8.32</v>
      </c>
      <c r="O61" s="27"/>
      <c r="P61" s="27"/>
      <c r="Q61" s="27">
        <v>2.08</v>
      </c>
      <c r="R61" s="26"/>
      <c r="S61" s="26"/>
      <c r="T61" s="11"/>
      <c r="U61" s="11"/>
      <c r="V61" s="33"/>
    </row>
    <row r="62" spans="1:22" ht="15" customHeight="1">
      <c r="A62" s="12"/>
      <c r="B62" s="11">
        <v>3</v>
      </c>
      <c r="C62" s="11">
        <v>52</v>
      </c>
      <c r="D62" s="11">
        <v>13</v>
      </c>
      <c r="E62" s="26">
        <v>1.2</v>
      </c>
      <c r="F62" s="26" t="s">
        <v>38</v>
      </c>
      <c r="G62" s="5"/>
      <c r="H62" s="26" t="s">
        <v>23</v>
      </c>
      <c r="I62" s="26" t="s">
        <v>24</v>
      </c>
      <c r="J62" s="26" t="s">
        <v>25</v>
      </c>
      <c r="K62" s="26" t="s">
        <v>26</v>
      </c>
      <c r="L62" s="31" t="s">
        <v>72</v>
      </c>
      <c r="M62" s="27">
        <f t="shared" si="4"/>
        <v>9.6</v>
      </c>
      <c r="N62" s="27">
        <v>7.68</v>
      </c>
      <c r="O62" s="27"/>
      <c r="P62" s="27"/>
      <c r="Q62" s="27">
        <v>1.92</v>
      </c>
      <c r="R62" s="26"/>
      <c r="S62" s="26"/>
      <c r="T62" s="11"/>
      <c r="U62" s="11"/>
      <c r="V62" s="33"/>
    </row>
    <row r="63" spans="1:22" ht="15" customHeight="1">
      <c r="A63" s="12"/>
      <c r="B63" s="11">
        <v>4</v>
      </c>
      <c r="C63" s="11">
        <v>43</v>
      </c>
      <c r="D63" s="11">
        <v>2</v>
      </c>
      <c r="E63" s="26">
        <v>2.2000000000000002</v>
      </c>
      <c r="F63" s="34" t="s">
        <v>94</v>
      </c>
      <c r="G63" s="26"/>
      <c r="H63" s="26" t="s">
        <v>23</v>
      </c>
      <c r="I63" s="26" t="s">
        <v>24</v>
      </c>
      <c r="J63" s="26" t="s">
        <v>25</v>
      </c>
      <c r="K63" s="26" t="s">
        <v>26</v>
      </c>
      <c r="L63" s="31" t="s">
        <v>93</v>
      </c>
      <c r="M63" s="27">
        <f t="shared" si="4"/>
        <v>10.375</v>
      </c>
      <c r="N63" s="27"/>
      <c r="O63" s="27"/>
      <c r="P63" s="27"/>
      <c r="Q63" s="27">
        <v>10.375</v>
      </c>
      <c r="R63" s="26"/>
      <c r="S63" s="26"/>
      <c r="T63" s="11"/>
      <c r="U63" s="11"/>
      <c r="V63" s="33"/>
    </row>
    <row r="64" spans="1:22" ht="15" customHeight="1">
      <c r="A64" s="12"/>
      <c r="B64" s="11">
        <v>5</v>
      </c>
      <c r="C64" s="11">
        <v>75</v>
      </c>
      <c r="D64" s="11">
        <v>12</v>
      </c>
      <c r="E64" s="26">
        <v>1.6</v>
      </c>
      <c r="F64" s="26" t="s">
        <v>38</v>
      </c>
      <c r="G64" s="5"/>
      <c r="H64" s="26" t="s">
        <v>23</v>
      </c>
      <c r="I64" s="26" t="s">
        <v>24</v>
      </c>
      <c r="J64" s="26" t="s">
        <v>25</v>
      </c>
      <c r="K64" s="26" t="s">
        <v>26</v>
      </c>
      <c r="L64" s="31" t="s">
        <v>72</v>
      </c>
      <c r="M64" s="27">
        <f t="shared" si="4"/>
        <v>12.8</v>
      </c>
      <c r="N64" s="27">
        <v>10.24</v>
      </c>
      <c r="O64" s="27"/>
      <c r="P64" s="27"/>
      <c r="Q64" s="27">
        <v>2.56</v>
      </c>
      <c r="R64" s="26"/>
      <c r="S64" s="26"/>
      <c r="T64" s="11"/>
      <c r="U64" s="11"/>
      <c r="V64" s="33"/>
    </row>
    <row r="65" spans="1:22" ht="15" customHeight="1">
      <c r="A65" s="12"/>
      <c r="B65" s="11">
        <v>6</v>
      </c>
      <c r="C65" s="11">
        <v>62</v>
      </c>
      <c r="D65" s="11">
        <v>2</v>
      </c>
      <c r="E65" s="26">
        <v>1.7</v>
      </c>
      <c r="F65" s="26" t="s">
        <v>38</v>
      </c>
      <c r="G65" s="26"/>
      <c r="H65" s="26" t="s">
        <v>23</v>
      </c>
      <c r="I65" s="26" t="s">
        <v>24</v>
      </c>
      <c r="J65" s="26" t="s">
        <v>25</v>
      </c>
      <c r="K65" s="26" t="s">
        <v>26</v>
      </c>
      <c r="L65" s="31" t="s">
        <v>69</v>
      </c>
      <c r="M65" s="27">
        <f t="shared" si="4"/>
        <v>13.6</v>
      </c>
      <c r="N65" s="27">
        <v>6.8</v>
      </c>
      <c r="O65" s="27"/>
      <c r="P65" s="27"/>
      <c r="Q65" s="27">
        <v>6.8</v>
      </c>
      <c r="R65" s="26"/>
      <c r="S65" s="26"/>
      <c r="T65" s="11"/>
      <c r="U65" s="11"/>
      <c r="V65" s="33"/>
    </row>
    <row r="66" spans="1:22" ht="15" customHeight="1">
      <c r="A66" s="12"/>
      <c r="B66" s="11">
        <v>7</v>
      </c>
      <c r="C66" s="11">
        <v>54</v>
      </c>
      <c r="D66" s="11">
        <v>6</v>
      </c>
      <c r="E66" s="26">
        <v>1.2</v>
      </c>
      <c r="F66" s="26" t="s">
        <v>38</v>
      </c>
      <c r="G66" s="5"/>
      <c r="H66" s="26" t="s">
        <v>23</v>
      </c>
      <c r="I66" s="26" t="s">
        <v>24</v>
      </c>
      <c r="J66" s="26" t="s">
        <v>25</v>
      </c>
      <c r="K66" s="26" t="s">
        <v>26</v>
      </c>
      <c r="L66" s="31" t="s">
        <v>72</v>
      </c>
      <c r="M66" s="27">
        <f t="shared" si="4"/>
        <v>9.6</v>
      </c>
      <c r="N66" s="27">
        <v>7.68</v>
      </c>
      <c r="O66" s="27"/>
      <c r="P66" s="27"/>
      <c r="Q66" s="27">
        <v>1.92</v>
      </c>
      <c r="R66" s="26"/>
      <c r="S66" s="26"/>
      <c r="T66" s="11"/>
      <c r="U66" s="11"/>
      <c r="V66" s="33"/>
    </row>
    <row r="67" spans="1:22" ht="15" customHeight="1">
      <c r="A67" s="12"/>
      <c r="B67" s="11">
        <v>8</v>
      </c>
      <c r="C67" s="11">
        <v>106</v>
      </c>
      <c r="D67" s="11">
        <v>14</v>
      </c>
      <c r="E67" s="26">
        <v>2.1</v>
      </c>
      <c r="F67" s="26" t="s">
        <v>94</v>
      </c>
      <c r="G67" s="5"/>
      <c r="H67" s="26" t="s">
        <v>23</v>
      </c>
      <c r="I67" s="26" t="s">
        <v>24</v>
      </c>
      <c r="J67" s="26" t="s">
        <v>25</v>
      </c>
      <c r="K67" s="26" t="s">
        <v>26</v>
      </c>
      <c r="L67" s="31" t="s">
        <v>93</v>
      </c>
      <c r="M67" s="27">
        <f t="shared" si="4"/>
        <v>9.9039999999999999</v>
      </c>
      <c r="N67" s="27"/>
      <c r="O67" s="27"/>
      <c r="P67" s="27"/>
      <c r="Q67" s="27">
        <v>9.9039999999999999</v>
      </c>
      <c r="R67" s="26"/>
      <c r="S67" s="26"/>
      <c r="T67" s="11"/>
      <c r="U67" s="11"/>
      <c r="V67" s="33"/>
    </row>
    <row r="68" spans="1:22" ht="15" customHeight="1">
      <c r="A68" s="12"/>
      <c r="B68" s="11">
        <v>9</v>
      </c>
      <c r="C68" s="11">
        <v>53</v>
      </c>
      <c r="D68" s="11">
        <v>13</v>
      </c>
      <c r="E68" s="26">
        <v>2.1</v>
      </c>
      <c r="F68" s="26" t="s">
        <v>38</v>
      </c>
      <c r="G68" s="5"/>
      <c r="H68" s="26" t="s">
        <v>23</v>
      </c>
      <c r="I68" s="26" t="s">
        <v>24</v>
      </c>
      <c r="J68" s="26" t="s">
        <v>25</v>
      </c>
      <c r="K68" s="26" t="s">
        <v>26</v>
      </c>
      <c r="L68" s="31" t="s">
        <v>72</v>
      </c>
      <c r="M68" s="27">
        <f t="shared" si="4"/>
        <v>16.8</v>
      </c>
      <c r="N68" s="27">
        <v>13.44</v>
      </c>
      <c r="O68" s="27"/>
      <c r="P68" s="27"/>
      <c r="Q68" s="27">
        <v>3.36</v>
      </c>
      <c r="R68" s="26"/>
      <c r="S68" s="26"/>
      <c r="T68" s="11"/>
      <c r="U68" s="11"/>
      <c r="V68" s="33"/>
    </row>
    <row r="69" spans="1:22" ht="15" customHeight="1">
      <c r="A69" s="12"/>
      <c r="B69" s="11">
        <v>10</v>
      </c>
      <c r="C69" s="11">
        <v>60</v>
      </c>
      <c r="D69" s="11">
        <v>26</v>
      </c>
      <c r="E69" s="26">
        <v>2.1</v>
      </c>
      <c r="F69" s="26" t="s">
        <v>38</v>
      </c>
      <c r="G69" s="5"/>
      <c r="H69" s="26" t="s">
        <v>23</v>
      </c>
      <c r="I69" s="26" t="s">
        <v>24</v>
      </c>
      <c r="J69" s="26" t="s">
        <v>25</v>
      </c>
      <c r="K69" s="26" t="s">
        <v>26</v>
      </c>
      <c r="L69" s="31" t="s">
        <v>72</v>
      </c>
      <c r="M69" s="27">
        <f t="shared" si="4"/>
        <v>16.8</v>
      </c>
      <c r="N69" s="27">
        <v>13.44</v>
      </c>
      <c r="O69" s="27"/>
      <c r="P69" s="27"/>
      <c r="Q69" s="27">
        <v>3.36</v>
      </c>
      <c r="R69" s="26"/>
      <c r="S69" s="26"/>
      <c r="T69" s="11"/>
      <c r="U69" s="11"/>
      <c r="V69" s="33"/>
    </row>
    <row r="70" spans="1:22" ht="15" customHeight="1">
      <c r="A70" s="12"/>
      <c r="B70" s="11">
        <v>11</v>
      </c>
      <c r="C70" s="11">
        <v>47</v>
      </c>
      <c r="D70" s="11">
        <v>28.1</v>
      </c>
      <c r="E70" s="26">
        <v>0.8</v>
      </c>
      <c r="F70" s="26" t="s">
        <v>38</v>
      </c>
      <c r="G70" s="5"/>
      <c r="H70" s="26" t="s">
        <v>23</v>
      </c>
      <c r="I70" s="26" t="s">
        <v>24</v>
      </c>
      <c r="J70" s="26" t="s">
        <v>25</v>
      </c>
      <c r="K70" s="26" t="s">
        <v>26</v>
      </c>
      <c r="L70" s="31" t="s">
        <v>69</v>
      </c>
      <c r="M70" s="27">
        <f t="shared" si="4"/>
        <v>6.4</v>
      </c>
      <c r="N70" s="27">
        <v>3.2</v>
      </c>
      <c r="O70" s="27"/>
      <c r="P70" s="27"/>
      <c r="Q70" s="27">
        <v>3.2</v>
      </c>
      <c r="R70" s="26"/>
      <c r="S70" s="26"/>
      <c r="T70" s="11"/>
      <c r="U70" s="11"/>
      <c r="V70" s="33"/>
    </row>
    <row r="71" spans="1:22" ht="15" customHeight="1">
      <c r="A71" s="12"/>
      <c r="B71" s="11">
        <v>12</v>
      </c>
      <c r="C71" s="11">
        <v>50</v>
      </c>
      <c r="D71" s="11">
        <v>10</v>
      </c>
      <c r="E71" s="26">
        <v>0.4</v>
      </c>
      <c r="F71" s="26" t="s">
        <v>38</v>
      </c>
      <c r="G71" s="26"/>
      <c r="H71" s="26" t="s">
        <v>23</v>
      </c>
      <c r="I71" s="26" t="s">
        <v>24</v>
      </c>
      <c r="J71" s="26" t="s">
        <v>25</v>
      </c>
      <c r="K71" s="26" t="s">
        <v>26</v>
      </c>
      <c r="L71" s="31" t="s">
        <v>72</v>
      </c>
      <c r="M71" s="27">
        <f t="shared" si="4"/>
        <v>3.2</v>
      </c>
      <c r="N71" s="27">
        <v>2.56</v>
      </c>
      <c r="O71" s="27"/>
      <c r="P71" s="27"/>
      <c r="Q71" s="27">
        <v>0.64</v>
      </c>
      <c r="R71" s="26"/>
      <c r="S71" s="26"/>
      <c r="T71" s="11"/>
      <c r="U71" s="11"/>
      <c r="V71" s="33"/>
    </row>
    <row r="72" spans="1:22" ht="15" customHeight="1">
      <c r="A72" s="12"/>
      <c r="B72" s="11">
        <v>13</v>
      </c>
      <c r="C72" s="11">
        <v>64</v>
      </c>
      <c r="D72" s="11">
        <v>29</v>
      </c>
      <c r="E72" s="26">
        <v>0.5</v>
      </c>
      <c r="F72" s="26" t="s">
        <v>38</v>
      </c>
      <c r="G72" s="26"/>
      <c r="H72" s="26" t="s">
        <v>23</v>
      </c>
      <c r="I72" s="26" t="s">
        <v>24</v>
      </c>
      <c r="J72" s="26" t="s">
        <v>25</v>
      </c>
      <c r="K72" s="26" t="s">
        <v>26</v>
      </c>
      <c r="L72" s="31" t="s">
        <v>72</v>
      </c>
      <c r="M72" s="27">
        <f t="shared" si="4"/>
        <v>4</v>
      </c>
      <c r="N72" s="27">
        <v>3.2</v>
      </c>
      <c r="O72" s="27"/>
      <c r="P72" s="27"/>
      <c r="Q72" s="27">
        <v>0.8</v>
      </c>
      <c r="R72" s="26"/>
      <c r="S72" s="26"/>
      <c r="T72" s="11"/>
      <c r="U72" s="11"/>
      <c r="V72" s="33"/>
    </row>
    <row r="73" spans="1:22" ht="15" customHeight="1">
      <c r="A73" s="12"/>
      <c r="B73" s="11">
        <v>14</v>
      </c>
      <c r="C73" s="11">
        <v>106</v>
      </c>
      <c r="D73" s="11">
        <v>3</v>
      </c>
      <c r="E73" s="26">
        <v>0.2</v>
      </c>
      <c r="F73" s="26" t="s">
        <v>38</v>
      </c>
      <c r="G73" s="5"/>
      <c r="H73" s="26" t="s">
        <v>23</v>
      </c>
      <c r="I73" s="26" t="s">
        <v>24</v>
      </c>
      <c r="J73" s="26" t="s">
        <v>25</v>
      </c>
      <c r="K73" s="26" t="s">
        <v>26</v>
      </c>
      <c r="L73" s="31" t="s">
        <v>69</v>
      </c>
      <c r="M73" s="27">
        <f t="shared" si="4"/>
        <v>1.6</v>
      </c>
      <c r="N73" s="27">
        <v>0.8</v>
      </c>
      <c r="O73" s="27"/>
      <c r="P73" s="27"/>
      <c r="Q73" s="27">
        <v>0.8</v>
      </c>
      <c r="R73" s="26"/>
      <c r="S73" s="26"/>
      <c r="T73" s="11"/>
      <c r="U73" s="11"/>
      <c r="V73" s="33"/>
    </row>
    <row r="74" spans="1:22" ht="15" customHeight="1">
      <c r="A74" s="12"/>
      <c r="B74" s="11">
        <v>15</v>
      </c>
      <c r="C74" s="11">
        <v>107</v>
      </c>
      <c r="D74" s="11">
        <v>15</v>
      </c>
      <c r="E74" s="26">
        <v>2.6</v>
      </c>
      <c r="F74" s="26" t="s">
        <v>38</v>
      </c>
      <c r="G74" s="5"/>
      <c r="H74" s="26" t="s">
        <v>23</v>
      </c>
      <c r="I74" s="26" t="s">
        <v>24</v>
      </c>
      <c r="J74" s="26" t="s">
        <v>25</v>
      </c>
      <c r="K74" s="26" t="s">
        <v>26</v>
      </c>
      <c r="L74" s="31" t="s">
        <v>72</v>
      </c>
      <c r="M74" s="27">
        <f t="shared" si="4"/>
        <v>20.8</v>
      </c>
      <c r="N74" s="27">
        <v>16.64</v>
      </c>
      <c r="O74" s="27"/>
      <c r="P74" s="27"/>
      <c r="Q74" s="27">
        <v>4.16</v>
      </c>
      <c r="R74" s="26"/>
      <c r="S74" s="26"/>
      <c r="T74" s="11"/>
      <c r="U74" s="11"/>
      <c r="V74" s="33"/>
    </row>
    <row r="75" spans="1:22" ht="15" customHeight="1">
      <c r="A75" s="12"/>
      <c r="B75" s="11">
        <v>16</v>
      </c>
      <c r="C75" s="11">
        <v>107</v>
      </c>
      <c r="D75" s="11">
        <v>15</v>
      </c>
      <c r="E75" s="26">
        <v>0.6</v>
      </c>
      <c r="F75" s="26" t="s">
        <v>38</v>
      </c>
      <c r="G75" s="5"/>
      <c r="H75" s="26" t="s">
        <v>23</v>
      </c>
      <c r="I75" s="26" t="s">
        <v>24</v>
      </c>
      <c r="J75" s="26" t="s">
        <v>25</v>
      </c>
      <c r="K75" s="26" t="s">
        <v>26</v>
      </c>
      <c r="L75" s="31" t="s">
        <v>72</v>
      </c>
      <c r="M75" s="27">
        <f t="shared" si="4"/>
        <v>4.8</v>
      </c>
      <c r="N75" s="27">
        <v>3.84</v>
      </c>
      <c r="O75" s="27"/>
      <c r="P75" s="27"/>
      <c r="Q75" s="27">
        <v>0.96</v>
      </c>
      <c r="R75" s="26"/>
      <c r="S75" s="26"/>
      <c r="T75" s="11"/>
      <c r="U75" s="11"/>
      <c r="V75" s="33"/>
    </row>
    <row r="76" spans="1:22" ht="15" customHeight="1">
      <c r="A76" s="12"/>
      <c r="B76" s="11">
        <v>17</v>
      </c>
      <c r="C76" s="11">
        <v>47</v>
      </c>
      <c r="D76" s="11">
        <v>5</v>
      </c>
      <c r="E76" s="26">
        <v>0.6</v>
      </c>
      <c r="F76" s="26" t="s">
        <v>38</v>
      </c>
      <c r="G76" s="5"/>
      <c r="H76" s="26" t="s">
        <v>23</v>
      </c>
      <c r="I76" s="26" t="s">
        <v>24</v>
      </c>
      <c r="J76" s="26" t="s">
        <v>25</v>
      </c>
      <c r="K76" s="26" t="s">
        <v>26</v>
      </c>
      <c r="L76" s="31" t="s">
        <v>72</v>
      </c>
      <c r="M76" s="27">
        <f t="shared" si="4"/>
        <v>4.8</v>
      </c>
      <c r="N76" s="27">
        <v>3.84</v>
      </c>
      <c r="O76" s="27"/>
      <c r="P76" s="27"/>
      <c r="Q76" s="27">
        <v>0.96</v>
      </c>
      <c r="R76" s="26"/>
      <c r="S76" s="26"/>
      <c r="T76" s="11"/>
      <c r="U76" s="11"/>
      <c r="V76" s="33"/>
    </row>
    <row r="77" spans="1:22" ht="30">
      <c r="A77" s="12" t="s">
        <v>29</v>
      </c>
      <c r="B77" s="12"/>
      <c r="C77" s="12"/>
      <c r="D77" s="12"/>
      <c r="E77" s="13">
        <f>SUM(E60:E76)</f>
        <v>22.900000000000002</v>
      </c>
      <c r="F77" s="13"/>
      <c r="G77" s="13"/>
      <c r="H77" s="13"/>
      <c r="I77" s="13"/>
      <c r="J77" s="13"/>
      <c r="K77" s="13"/>
      <c r="L77" s="13"/>
      <c r="M77" s="28">
        <f>SUM(M60:M76)</f>
        <v>169.07900000000001</v>
      </c>
      <c r="N77" s="28">
        <f>SUM(N60:N76)</f>
        <v>112.56000000000002</v>
      </c>
      <c r="O77" s="28"/>
      <c r="P77" s="28"/>
      <c r="Q77" s="28">
        <f>SUM(Q60:Q76)</f>
        <v>56.518999999999991</v>
      </c>
      <c r="R77" s="13"/>
      <c r="S77" s="13"/>
      <c r="T77" s="11"/>
      <c r="U77" s="11"/>
      <c r="V77" s="33"/>
    </row>
    <row r="78" spans="1:22" ht="25.5" customHeight="1">
      <c r="A78" s="12" t="s">
        <v>35</v>
      </c>
      <c r="B78" s="11"/>
      <c r="C78" s="11"/>
      <c r="D78" s="11"/>
      <c r="E78" s="32">
        <f>E77+E58+E41+E26+E18</f>
        <v>68.5</v>
      </c>
      <c r="F78" s="32"/>
      <c r="G78" s="32"/>
      <c r="H78" s="32"/>
      <c r="I78" s="32"/>
      <c r="J78" s="32"/>
      <c r="K78" s="32"/>
      <c r="L78" s="32"/>
      <c r="M78" s="13">
        <f t="shared" ref="M78:V78" si="5">M77+M58+M41+M26+M18</f>
        <v>505.82900000000006</v>
      </c>
      <c r="N78" s="13">
        <f t="shared" si="5"/>
        <v>328.67200000000003</v>
      </c>
      <c r="O78" s="13">
        <f t="shared" si="5"/>
        <v>8.76</v>
      </c>
      <c r="P78" s="13">
        <f t="shared" si="5"/>
        <v>23.165000000000003</v>
      </c>
      <c r="Q78" s="13">
        <f t="shared" si="5"/>
        <v>125.44199999999998</v>
      </c>
      <c r="R78" s="13">
        <f t="shared" si="5"/>
        <v>0</v>
      </c>
      <c r="S78" s="13">
        <f t="shared" si="5"/>
        <v>18.672000000000001</v>
      </c>
      <c r="T78" s="13">
        <f t="shared" si="5"/>
        <v>0.51800000000000002</v>
      </c>
      <c r="U78" s="13">
        <f t="shared" si="5"/>
        <v>0.1</v>
      </c>
      <c r="V78" s="13">
        <f t="shared" si="5"/>
        <v>0.5</v>
      </c>
    </row>
    <row r="81" spans="1:19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</row>
    <row r="99" ht="12.75" customHeight="1"/>
  </sheetData>
  <mergeCells count="33">
    <mergeCell ref="L2:S2"/>
    <mergeCell ref="L3:S3"/>
    <mergeCell ref="A6:Q6"/>
    <mergeCell ref="J10:J11"/>
    <mergeCell ref="L9:L11"/>
    <mergeCell ref="I9:J9"/>
    <mergeCell ref="A7:Q7"/>
    <mergeCell ref="A1:F1"/>
    <mergeCell ref="A2:F2"/>
    <mergeCell ref="A3:F3"/>
    <mergeCell ref="A4:F4"/>
    <mergeCell ref="A5:F5"/>
    <mergeCell ref="M1:S1"/>
    <mergeCell ref="F9:F11"/>
    <mergeCell ref="M10:M11"/>
    <mergeCell ref="F8:Q8"/>
    <mergeCell ref="B8:E8"/>
    <mergeCell ref="H9:H11"/>
    <mergeCell ref="K9:K11"/>
    <mergeCell ref="G9:G11"/>
    <mergeCell ref="M9:V9"/>
    <mergeCell ref="N10:V10"/>
    <mergeCell ref="I10:I11"/>
    <mergeCell ref="A19:V19"/>
    <mergeCell ref="A27:V27"/>
    <mergeCell ref="A42:V42"/>
    <mergeCell ref="A59:V59"/>
    <mergeCell ref="A9:A11"/>
    <mergeCell ref="B9:B11"/>
    <mergeCell ref="A13:S13"/>
    <mergeCell ref="C9:C11"/>
    <mergeCell ref="D9:D11"/>
    <mergeCell ref="E9:E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workbookViewId="0">
      <selection activeCell="A25" sqref="A25"/>
    </sheetView>
  </sheetViews>
  <sheetFormatPr defaultRowHeight="15"/>
  <cols>
    <col min="2" max="2" width="10" customWidth="1"/>
    <col min="3" max="3" width="11.140625" customWidth="1"/>
  </cols>
  <sheetData>
    <row r="1" spans="1:14">
      <c r="A1" s="70" t="s">
        <v>43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45">
      <c r="A2" s="12" t="s">
        <v>36</v>
      </c>
      <c r="B2" s="12" t="s">
        <v>37</v>
      </c>
      <c r="C2" s="12" t="s">
        <v>39</v>
      </c>
    </row>
    <row r="3" spans="1:14">
      <c r="A3" s="11" t="s">
        <v>38</v>
      </c>
      <c r="B3" s="15" t="e">
        <f ca="1">Лист1!E14+Лист1!E15+Лист1!E20+Лист1!E25+Лист1!E28+Лист1!E29+Лист1!E30+Лист1!E31+Лист1!E32+Лист1!E33+Лист1!E34+Лист1!E35+Лист1!E36+Лист1!E37+Лист1!E38+Лист1!E39+Лист1!E40+Лист1!#REF!+Лист1!#REF!+Лист1!#REF!+Лист1!#REF!+Лист1!#REF!+Лист1!#REF!+Лист1!#REF!+Лист1!#REF!+Лист1!#REF!+Лист1!#REF!+Лист1!#REF!+Лист1!#REF!+Лист1!#REF!+Лист1!#REF!+Лист1!#REF!+Лист1!#REF!+Лист1!#REF!+Лист1!#REF!+Лист1!#REF!+Лист1!#REF!+Лист1!#REF!+Лист1!#REF!+Лист1!#REF!+Лист1!#REF!+Лист1!#REF!+Лист1!#REF!+Лист1!#REF!+Лист1!#REF!</f>
        <v>#REF!</v>
      </c>
      <c r="C3" s="11">
        <f ca="1">Лист1!N78</f>
        <v>328.67200000000003</v>
      </c>
    </row>
    <row r="4" spans="1:14">
      <c r="A4" s="11" t="s">
        <v>40</v>
      </c>
      <c r="B4" s="11">
        <f ca="1">Лист1!E21</f>
        <v>0.5</v>
      </c>
      <c r="C4" s="11">
        <f ca="1">Лист1!O78</f>
        <v>8.76</v>
      </c>
    </row>
    <row r="5" spans="1:14">
      <c r="A5" s="11" t="s">
        <v>41</v>
      </c>
      <c r="B5" s="11" t="e">
        <f ca="1">Лист1!#REF!</f>
        <v>#REF!</v>
      </c>
      <c r="C5" s="11">
        <f ca="1">Лист1!Q78</f>
        <v>125.44199999999998</v>
      </c>
    </row>
    <row r="6" spans="1:14">
      <c r="A6" s="11" t="s">
        <v>42</v>
      </c>
      <c r="B6" s="11">
        <f ca="1">Лист1!E23</f>
        <v>0.3</v>
      </c>
      <c r="C6" s="11">
        <f ca="1">Лист1!P78</f>
        <v>23.165000000000003</v>
      </c>
      <c r="F6" s="20"/>
    </row>
    <row r="7" spans="1:14">
      <c r="A7" s="11" t="s">
        <v>74</v>
      </c>
      <c r="B7" s="11">
        <f ca="1">Лист1!E22+Лист1!E24</f>
        <v>1</v>
      </c>
      <c r="C7" s="15">
        <f ca="1">Лист1!S78</f>
        <v>18.672000000000001</v>
      </c>
      <c r="F7" s="20"/>
    </row>
    <row r="8" spans="1:14">
      <c r="A8" s="11" t="s">
        <v>71</v>
      </c>
      <c r="B8" s="11" t="e">
        <f ca="1">Лист1!#REF!</f>
        <v>#REF!</v>
      </c>
      <c r="C8" s="11">
        <f ca="1">Лист1!R78</f>
        <v>0</v>
      </c>
      <c r="F8" s="20"/>
    </row>
    <row r="9" spans="1:14">
      <c r="A9" s="11"/>
      <c r="B9" s="19" t="e">
        <f>B7+B6+B5+B4+B3+B8</f>
        <v>#REF!</v>
      </c>
      <c r="C9" s="15">
        <f>C6+C5+C4+C3+C7+C8</f>
        <v>504.71100000000001</v>
      </c>
    </row>
    <row r="10" spans="1:14">
      <c r="A10" s="72" t="s">
        <v>44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</row>
    <row r="11" spans="1:14">
      <c r="A11" s="22" t="s">
        <v>51</v>
      </c>
      <c r="B11" s="12" t="s">
        <v>53</v>
      </c>
      <c r="C11" s="12" t="s">
        <v>52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4">
      <c r="A12" s="29" t="s">
        <v>78</v>
      </c>
      <c r="B12" s="30">
        <f ca="1">Лист1!E34</f>
        <v>2</v>
      </c>
      <c r="C12" s="31" t="e">
        <f>B12*100/B21</f>
        <v>#REF!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</row>
    <row r="13" spans="1:14">
      <c r="A13" s="11" t="s">
        <v>45</v>
      </c>
      <c r="B13" s="11">
        <f ca="1">Лист1!E28+Лист1!E30+Лист1!E33+Лист1!E35+Лист1!E36+Лист1!E38+Лист1!E39</f>
        <v>10</v>
      </c>
      <c r="C13" s="31" t="e">
        <f>B13*100/B21</f>
        <v>#REF!</v>
      </c>
    </row>
    <row r="14" spans="1:14">
      <c r="A14" s="11" t="s">
        <v>46</v>
      </c>
      <c r="B14" s="11" t="e">
        <f ca="1">Лист1!E14+Лист1!E15+Лист1!E20+Лист1!E21+Лист1!E31+Лист1!E32+Лист1!E37+Лист1!E40+Лист1!#REF!+Лист1!#REF!+Лист1!#REF!+Лист1!#REF!+Лист1!#REF!+Лист1!#REF!+Лист1!#REF!+Лист1!#REF!+Лист1!#REF!+Лист1!#REF!+Лист1!#REF!+Лист1!#REF!+Лист1!#REF!+Лист1!#REF!+Лист1!#REF!+Лист1!#REF!+Лист1!#REF!+Лист1!#REF!+Лист1!#REF!+Лист1!#REF!+Лист1!#REF!</f>
        <v>#REF!</v>
      </c>
      <c r="C14" s="31" t="e">
        <f>B14*100/B21</f>
        <v>#REF!</v>
      </c>
    </row>
    <row r="15" spans="1:14">
      <c r="A15" s="11" t="s">
        <v>47</v>
      </c>
      <c r="B15" s="11" t="e">
        <f ca="1">Лист1!#REF!+Лист1!#REF!</f>
        <v>#REF!</v>
      </c>
      <c r="C15" s="31" t="e">
        <f>B15*100/B21</f>
        <v>#REF!</v>
      </c>
    </row>
    <row r="16" spans="1:14">
      <c r="A16" s="11" t="s">
        <v>79</v>
      </c>
      <c r="B16" s="11" t="e">
        <f ca="1">Лист1!#REF!</f>
        <v>#REF!</v>
      </c>
      <c r="C16" s="31" t="e">
        <f>B16*100/B21</f>
        <v>#REF!</v>
      </c>
    </row>
    <row r="17" spans="1:13">
      <c r="A17" s="11" t="s">
        <v>48</v>
      </c>
      <c r="B17" s="11" t="e">
        <f ca="1">Лист1!#REF!+Лист1!#REF!+Лист1!#REF!+Лист1!#REF!+Лист1!E29</f>
        <v>#REF!</v>
      </c>
      <c r="C17" s="31" t="e">
        <f>B17*100/B21</f>
        <v>#REF!</v>
      </c>
    </row>
    <row r="18" spans="1:13">
      <c r="A18" s="11" t="s">
        <v>49</v>
      </c>
      <c r="B18" s="11" t="e">
        <f ca="1">Лист1!E25+Лист1!#REF!</f>
        <v>#REF!</v>
      </c>
      <c r="C18" s="31" t="e">
        <f>B18*100/B21</f>
        <v>#REF!</v>
      </c>
    </row>
    <row r="19" spans="1:13">
      <c r="A19" s="11" t="s">
        <v>50</v>
      </c>
      <c r="B19" s="11">
        <f ca="1">Лист1!E24+Лист1!E23</f>
        <v>0.89999999999999991</v>
      </c>
      <c r="C19" s="31" t="e">
        <f>B19*100/B21</f>
        <v>#REF!</v>
      </c>
    </row>
    <row r="20" spans="1:13">
      <c r="A20" s="11" t="s">
        <v>77</v>
      </c>
      <c r="B20" s="11">
        <f ca="1">Лист1!E22</f>
        <v>0.4</v>
      </c>
      <c r="C20" s="31" t="e">
        <f>B20*100/B21</f>
        <v>#REF!</v>
      </c>
    </row>
    <row r="21" spans="1:13">
      <c r="A21" s="11"/>
      <c r="B21" s="19" t="e">
        <f>SUM(B12:B20)</f>
        <v>#REF!</v>
      </c>
      <c r="C21" s="19" t="e">
        <f>SUM(C12:C20)</f>
        <v>#REF!</v>
      </c>
    </row>
    <row r="22" spans="1:13">
      <c r="A22" s="73" t="s">
        <v>80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4" spans="1:13">
      <c r="A24" s="70" t="s">
        <v>82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</row>
    <row r="25" spans="1:13">
      <c r="C25" s="17" t="s">
        <v>54</v>
      </c>
      <c r="D25" s="21"/>
    </row>
    <row r="26" spans="1:13" ht="9" customHeight="1"/>
    <row r="27" spans="1:13">
      <c r="A27" s="70" t="s">
        <v>81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</row>
    <row r="28" spans="1:13">
      <c r="C28" t="s">
        <v>55</v>
      </c>
    </row>
    <row r="29" spans="1:13">
      <c r="C29" t="s">
        <v>56</v>
      </c>
    </row>
    <row r="30" spans="1:13" ht="7.5" customHeight="1"/>
    <row r="31" spans="1:13">
      <c r="A31" s="69" t="s">
        <v>57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</row>
    <row r="32" spans="1:13">
      <c r="A32" s="69" t="s">
        <v>58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</row>
  </sheetData>
  <mergeCells count="7">
    <mergeCell ref="A31:M31"/>
    <mergeCell ref="A32:M32"/>
    <mergeCell ref="A1:N1"/>
    <mergeCell ref="A10:M10"/>
    <mergeCell ref="A22:M22"/>
    <mergeCell ref="A24:M24"/>
    <mergeCell ref="A27:M2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2018-01-11T08:34:55Z</cp:lastPrinted>
  <dcterms:created xsi:type="dcterms:W3CDTF">2014-04-25T08:36:01Z</dcterms:created>
  <dcterms:modified xsi:type="dcterms:W3CDTF">2018-01-16T07:06:16Z</dcterms:modified>
</cp:coreProperties>
</file>