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600" windowWidth="19815" windowHeight="7365" activeTab="1"/>
  </bookViews>
  <sheets>
    <sheet name="ДП&quot;Білоцерківський лісгосп&quot;" sheetId="1" r:id="rId1"/>
    <sheet name="ДП&quot;Богуславський лісгосп&quot;" sheetId="2" r:id="rId2"/>
    <sheet name="ДП&quot; Бориспільський лісгосп&quot;" sheetId="3" r:id="rId3"/>
    <sheet name="ДП&quot; Вищедубечанський лісгосп&quot;" sheetId="4" r:id="rId4"/>
    <sheet name="ДП&quot;Димерський лісгосп&quot;" sheetId="5" r:id="rId5"/>
    <sheet name="Дніпровсько-Тетерівське ДМЛГ" sheetId="6" r:id="rId6"/>
    <sheet name="ДП&quot;Іванківський лісгосп&quot;" sheetId="7" r:id="rId7"/>
    <sheet name="ДП&quot;Київський лісгосп&quot;" sheetId="8" r:id="rId8"/>
    <sheet name="ДП&quot; Клавдієвський лісгосп&quot;" sheetId="9" r:id="rId9"/>
    <sheet name="ДП&quot;Макарівський лісгосп&quot;" sheetId="10" r:id="rId10"/>
    <sheet name="ДП&quot;Поліський лісгосп&quot;" sheetId="11" r:id="rId11"/>
    <sheet name="ДП&quot;Ржищівський війс. лісгосп&quot;" sheetId="14" r:id="rId12"/>
    <sheet name="ДП&quot;Тетерівський лісгосп&quot;" sheetId="15" r:id="rId13"/>
  </sheets>
  <calcPr calcId="145621"/>
  <extLst>
    <ext uri="GoogleSheetsCustomDataVersion1">
      <go:sheetsCustomData xmlns:go="http://customooxmlschemas.google.com/" r:id="" roundtripDataSignature="AMtx7mhEPN55zZpy/7J594pGGQcNz/PPaQ=="/>
    </ext>
  </extLst>
</workbook>
</file>

<file path=xl/calcChain.xml><?xml version="1.0" encoding="utf-8"?>
<calcChain xmlns="http://schemas.openxmlformats.org/spreadsheetml/2006/main">
  <c r="R177" i="3" l="1"/>
  <c r="M177" i="3"/>
  <c r="R176" i="3"/>
  <c r="M176" i="3"/>
  <c r="R175" i="3"/>
  <c r="M175" i="3"/>
  <c r="R174" i="3"/>
  <c r="M174" i="3"/>
  <c r="R173" i="3"/>
  <c r="M173" i="3"/>
  <c r="R172" i="3"/>
  <c r="M172" i="3"/>
  <c r="R171" i="3"/>
  <c r="M171" i="3"/>
  <c r="R170" i="3"/>
  <c r="M170" i="3"/>
  <c r="R169" i="3"/>
  <c r="M169" i="3"/>
  <c r="R168" i="3"/>
  <c r="M168" i="3"/>
  <c r="R167" i="3"/>
  <c r="M167" i="3"/>
  <c r="R166" i="3"/>
  <c r="M166" i="3"/>
  <c r="R165" i="3"/>
  <c r="M165" i="3"/>
  <c r="R164" i="3"/>
  <c r="M164" i="3"/>
  <c r="R163" i="3"/>
  <c r="M163" i="3"/>
  <c r="R162" i="3"/>
  <c r="M162" i="3"/>
  <c r="R161" i="3"/>
  <c r="M161" i="3"/>
  <c r="R160" i="3"/>
  <c r="M160" i="3"/>
  <c r="R159" i="3"/>
  <c r="M159" i="3"/>
  <c r="R158" i="3"/>
  <c r="M158" i="3"/>
  <c r="R157" i="3"/>
  <c r="M157" i="3"/>
  <c r="R156" i="3"/>
  <c r="M156" i="3"/>
  <c r="R155" i="3"/>
  <c r="M155" i="3"/>
  <c r="R154" i="3"/>
  <c r="M154" i="3"/>
  <c r="R153" i="3"/>
  <c r="M153" i="3"/>
  <c r="R152" i="3"/>
  <c r="M152" i="3"/>
  <c r="R151" i="3"/>
  <c r="M151" i="3"/>
  <c r="R150" i="3"/>
  <c r="M150" i="3"/>
  <c r="R149" i="3"/>
  <c r="M149" i="3"/>
  <c r="R148" i="3"/>
  <c r="M148" i="3"/>
  <c r="R147" i="3"/>
  <c r="M147" i="3"/>
  <c r="R146" i="3"/>
  <c r="M146" i="3"/>
  <c r="R145" i="3"/>
  <c r="M145" i="3"/>
  <c r="R144" i="3"/>
  <c r="M144" i="3"/>
  <c r="R143" i="3"/>
  <c r="M143" i="3"/>
  <c r="R142" i="3"/>
  <c r="M142" i="3"/>
  <c r="R141" i="3"/>
  <c r="M141" i="3"/>
  <c r="R140" i="3"/>
  <c r="M140" i="3"/>
  <c r="R139" i="3"/>
  <c r="M139" i="3"/>
  <c r="R138" i="3"/>
  <c r="M138" i="3"/>
  <c r="R137" i="3"/>
  <c r="M137" i="3"/>
  <c r="R136" i="3"/>
  <c r="M136" i="3"/>
  <c r="R135" i="3"/>
  <c r="M135" i="3"/>
  <c r="R134" i="3"/>
  <c r="M134" i="3"/>
  <c r="R133" i="3"/>
  <c r="M133" i="3"/>
  <c r="R132" i="3"/>
  <c r="M132" i="3"/>
  <c r="R131" i="3"/>
  <c r="M131" i="3"/>
  <c r="R130" i="3"/>
  <c r="M130" i="3"/>
  <c r="R129" i="3"/>
  <c r="M129" i="3"/>
  <c r="R128" i="3"/>
  <c r="M128" i="3"/>
  <c r="R127" i="3"/>
  <c r="M127" i="3"/>
  <c r="R126" i="3"/>
  <c r="M126" i="3"/>
  <c r="R125" i="3"/>
  <c r="M125" i="3"/>
  <c r="R124" i="3"/>
  <c r="M124" i="3"/>
  <c r="R123" i="3"/>
  <c r="M123" i="3"/>
  <c r="R120" i="3"/>
  <c r="M120" i="3"/>
  <c r="R119" i="3"/>
  <c r="M119" i="3"/>
  <c r="R118" i="3"/>
  <c r="M118" i="3"/>
  <c r="R117" i="3"/>
  <c r="M117" i="3"/>
  <c r="R116" i="3"/>
  <c r="M116" i="3"/>
  <c r="R115" i="3"/>
  <c r="M115" i="3"/>
  <c r="R114" i="3"/>
  <c r="M114" i="3"/>
  <c r="R113" i="3"/>
  <c r="M113" i="3"/>
  <c r="R112" i="3"/>
  <c r="M112" i="3"/>
  <c r="R111" i="3"/>
  <c r="M111" i="3"/>
  <c r="R110" i="3"/>
  <c r="M110" i="3"/>
  <c r="R109" i="3"/>
  <c r="M109" i="3"/>
  <c r="R108" i="3"/>
  <c r="M108" i="3"/>
  <c r="R107" i="3"/>
  <c r="M107" i="3"/>
  <c r="R106" i="3"/>
  <c r="M106" i="3"/>
  <c r="M103" i="3"/>
  <c r="M102" i="3"/>
  <c r="M101" i="3"/>
  <c r="M100" i="3"/>
  <c r="M99" i="3"/>
  <c r="M98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O35" i="14" l="1"/>
  <c r="O34" i="14"/>
  <c r="O33" i="14"/>
  <c r="O31" i="14"/>
  <c r="O14" i="14"/>
  <c r="O13" i="14"/>
  <c r="O12" i="14"/>
  <c r="O11" i="14"/>
  <c r="O10" i="14"/>
  <c r="O9" i="14"/>
  <c r="M101" i="11" l="1"/>
  <c r="M100" i="11"/>
  <c r="M99" i="11"/>
  <c r="M98" i="11"/>
  <c r="M97" i="11"/>
  <c r="M96" i="11"/>
  <c r="M95" i="11"/>
  <c r="M94" i="11"/>
  <c r="D94" i="11"/>
  <c r="D95" i="11" s="1"/>
  <c r="D96" i="11" s="1"/>
  <c r="D97" i="11" s="1"/>
  <c r="D98" i="11" s="1"/>
  <c r="D99" i="11" s="1"/>
  <c r="D100" i="11" s="1"/>
  <c r="D101" i="11" s="1"/>
  <c r="C94" i="11"/>
  <c r="C95" i="11" s="1"/>
  <c r="C96" i="11" s="1"/>
  <c r="C97" i="11" s="1"/>
  <c r="C98" i="11" s="1"/>
  <c r="C99" i="11" s="1"/>
  <c r="C100" i="11" s="1"/>
  <c r="C101" i="11" s="1"/>
  <c r="M93" i="11"/>
  <c r="M92" i="11"/>
  <c r="M91" i="11"/>
  <c r="M90" i="11"/>
  <c r="D90" i="11"/>
  <c r="D91" i="11" s="1"/>
  <c r="D92" i="11" s="1"/>
  <c r="M89" i="11"/>
  <c r="M88" i="11"/>
  <c r="M87" i="11"/>
  <c r="M86" i="11"/>
  <c r="M85" i="11"/>
  <c r="M84" i="11"/>
  <c r="D84" i="11"/>
  <c r="D85" i="11" s="1"/>
  <c r="D86" i="11" s="1"/>
  <c r="D87" i="11" s="1"/>
  <c r="D88" i="11" s="1"/>
  <c r="M83" i="11"/>
  <c r="M82" i="11"/>
  <c r="M81" i="11"/>
  <c r="M80" i="11"/>
  <c r="M79" i="11"/>
  <c r="M78" i="11"/>
  <c r="M77" i="11"/>
  <c r="M76" i="11"/>
  <c r="M75" i="11"/>
  <c r="M74" i="11"/>
  <c r="M73" i="11"/>
  <c r="G73" i="11"/>
  <c r="G74" i="11" s="1"/>
  <c r="G75" i="11" s="1"/>
  <c r="G76" i="11" s="1"/>
  <c r="G77" i="11" s="1"/>
  <c r="G78" i="11" s="1"/>
  <c r="G79" i="11" s="1"/>
  <c r="G80" i="11" s="1"/>
  <c r="G81" i="11" s="1"/>
  <c r="G82" i="11" s="1"/>
  <c r="G83" i="11" s="1"/>
  <c r="G84" i="11" s="1"/>
  <c r="G85" i="11" s="1"/>
  <c r="G86" i="11" s="1"/>
  <c r="G87" i="11" s="1"/>
  <c r="G88" i="11" s="1"/>
  <c r="G89" i="11" s="1"/>
  <c r="G90" i="11" s="1"/>
  <c r="G91" i="11" s="1"/>
  <c r="G92" i="11" s="1"/>
  <c r="G93" i="11" s="1"/>
  <c r="G94" i="11" s="1"/>
  <c r="G95" i="11" s="1"/>
  <c r="G96" i="11" s="1"/>
  <c r="G97" i="11" s="1"/>
  <c r="G98" i="11" s="1"/>
  <c r="G99" i="11" s="1"/>
  <c r="G100" i="11" s="1"/>
  <c r="G101" i="11" s="1"/>
  <c r="F73" i="1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E73" i="11"/>
  <c r="E74" i="11" s="1"/>
  <c r="E75" i="11" s="1"/>
  <c r="E76" i="11" s="1"/>
  <c r="E77" i="11" s="1"/>
  <c r="E78" i="11" s="1"/>
  <c r="E79" i="11" s="1"/>
  <c r="E80" i="11" s="1"/>
  <c r="E81" i="11" s="1"/>
  <c r="E82" i="11" s="1"/>
  <c r="E83" i="11" s="1"/>
  <c r="E84" i="11" s="1"/>
  <c r="E85" i="11" s="1"/>
  <c r="E86" i="11" s="1"/>
  <c r="E87" i="11" s="1"/>
  <c r="E88" i="11" s="1"/>
  <c r="E89" i="11" s="1"/>
  <c r="E90" i="11" s="1"/>
  <c r="E91" i="11" s="1"/>
  <c r="E92" i="11" s="1"/>
  <c r="E93" i="11" s="1"/>
  <c r="E94" i="11" s="1"/>
  <c r="E95" i="11" s="1"/>
  <c r="E96" i="11" s="1"/>
  <c r="E97" i="11" s="1"/>
  <c r="E98" i="11" s="1"/>
  <c r="E99" i="11" s="1"/>
  <c r="E100" i="11" s="1"/>
  <c r="E101" i="11" s="1"/>
  <c r="D73" i="11"/>
  <c r="D74" i="11" s="1"/>
  <c r="D75" i="11" s="1"/>
  <c r="D76" i="11" s="1"/>
  <c r="D77" i="11" s="1"/>
  <c r="D78" i="11" s="1"/>
  <c r="D79" i="11" s="1"/>
  <c r="D80" i="11" s="1"/>
  <c r="D81" i="11" s="1"/>
  <c r="D82" i="11" s="1"/>
  <c r="M72" i="11"/>
  <c r="E57" i="11"/>
  <c r="E58" i="11" s="1"/>
  <c r="E59" i="11" s="1"/>
  <c r="E60" i="11" s="1"/>
  <c r="D57" i="11"/>
  <c r="D58" i="11" s="1"/>
  <c r="D59" i="11" s="1"/>
  <c r="D60" i="11" s="1"/>
  <c r="M55" i="11"/>
  <c r="F55" i="11"/>
  <c r="F56" i="11" s="1"/>
  <c r="F57" i="11" s="1"/>
  <c r="F58" i="11" s="1"/>
  <c r="F59" i="11" s="1"/>
  <c r="F60" i="11" s="1"/>
  <c r="E55" i="11"/>
  <c r="D55" i="11"/>
  <c r="M54" i="11"/>
  <c r="M53" i="11"/>
  <c r="M52" i="11"/>
  <c r="M51" i="11"/>
  <c r="M50" i="11"/>
  <c r="M49" i="11"/>
  <c r="E49" i="11"/>
  <c r="E50" i="11" s="1"/>
  <c r="E51" i="11" s="1"/>
  <c r="E52" i="11" s="1"/>
  <c r="E53" i="11" s="1"/>
  <c r="D49" i="11"/>
  <c r="D50" i="11" s="1"/>
  <c r="D51" i="11" s="1"/>
  <c r="D52" i="11" s="1"/>
  <c r="D53" i="11" s="1"/>
  <c r="U48" i="11"/>
  <c r="U50" i="11" s="1"/>
  <c r="U52" i="11" s="1"/>
  <c r="U54" i="11" s="1"/>
  <c r="U56" i="11" s="1"/>
  <c r="U58" i="11" s="1"/>
  <c r="U60" i="11" s="1"/>
  <c r="U72" i="11" s="1"/>
  <c r="M48" i="11"/>
  <c r="B48" i="11"/>
  <c r="B50" i="11" s="1"/>
  <c r="B52" i="11" s="1"/>
  <c r="B54" i="11" s="1"/>
  <c r="B56" i="11" s="1"/>
  <c r="B58" i="11" s="1"/>
  <c r="B60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H32" i="11"/>
  <c r="H33" i="11" s="1"/>
  <c r="H34" i="11" s="1"/>
  <c r="G32" i="11"/>
  <c r="G33" i="11" s="1"/>
  <c r="G34" i="11" s="1"/>
  <c r="F32" i="11"/>
  <c r="F33" i="11" s="1"/>
  <c r="F34" i="11" s="1"/>
  <c r="E32" i="11"/>
  <c r="E33" i="11" s="1"/>
  <c r="E34" i="11" s="1"/>
  <c r="D32" i="11"/>
  <c r="D33" i="11" s="1"/>
  <c r="D34" i="11" s="1"/>
  <c r="U25" i="11"/>
  <c r="U27" i="11" s="1"/>
  <c r="U29" i="11" s="1"/>
  <c r="U31" i="11" s="1"/>
  <c r="F25" i="11"/>
  <c r="F26" i="11" s="1"/>
  <c r="F27" i="11" s="1"/>
  <c r="F28" i="11" s="1"/>
  <c r="F29" i="11" s="1"/>
  <c r="E25" i="11"/>
  <c r="E26" i="11" s="1"/>
  <c r="E27" i="11" s="1"/>
  <c r="E28" i="11" s="1"/>
  <c r="E29" i="11" s="1"/>
  <c r="D25" i="11"/>
  <c r="D26" i="11" s="1"/>
  <c r="D27" i="11" s="1"/>
  <c r="D28" i="11" s="1"/>
  <c r="D29" i="11" s="1"/>
  <c r="B25" i="11"/>
  <c r="B27" i="11" s="1"/>
  <c r="B29" i="11" s="1"/>
  <c r="B31" i="11" s="1"/>
  <c r="U24" i="11"/>
  <c r="U26" i="11" s="1"/>
  <c r="U28" i="11" s="1"/>
  <c r="B24" i="11"/>
  <c r="B26" i="11" s="1"/>
  <c r="B28" i="11" s="1"/>
  <c r="M22" i="11"/>
  <c r="M21" i="11"/>
  <c r="M20" i="11"/>
  <c r="D20" i="11"/>
  <c r="M19" i="11"/>
  <c r="M18" i="11"/>
  <c r="M17" i="11"/>
  <c r="D17" i="11"/>
  <c r="M16" i="11"/>
  <c r="M15" i="11"/>
  <c r="M14" i="11"/>
  <c r="M13" i="11"/>
  <c r="M12" i="11"/>
  <c r="M11" i="11"/>
  <c r="M10" i="11"/>
  <c r="S9" i="11"/>
  <c r="S10" i="11" s="1"/>
  <c r="S11" i="11" s="1"/>
  <c r="S12" i="11" s="1"/>
  <c r="S13" i="11" s="1"/>
  <c r="S14" i="11" s="1"/>
  <c r="S15" i="11" s="1"/>
  <c r="S16" i="11" s="1"/>
  <c r="S17" i="11" s="1"/>
  <c r="M9" i="11"/>
  <c r="H9" i="11"/>
  <c r="H10" i="11" s="1"/>
  <c r="H11" i="11" s="1"/>
  <c r="G9" i="11"/>
  <c r="G10" i="11" s="1"/>
  <c r="G11" i="11" s="1"/>
  <c r="E9" i="11"/>
  <c r="E10" i="11" s="1"/>
  <c r="E11" i="11" s="1"/>
  <c r="E12" i="11" s="1"/>
  <c r="E13" i="11" s="1"/>
  <c r="E14" i="11" s="1"/>
  <c r="E15" i="11" s="1"/>
  <c r="E16" i="11" s="1"/>
  <c r="E17" i="11" s="1"/>
  <c r="D9" i="11"/>
  <c r="D10" i="11" s="1"/>
  <c r="D11" i="11" s="1"/>
  <c r="M8" i="11"/>
  <c r="E18" i="11" l="1"/>
  <c r="E19" i="11"/>
  <c r="E20" i="11" s="1"/>
  <c r="E21" i="11" s="1"/>
  <c r="E22" i="11" s="1"/>
  <c r="S18" i="11"/>
  <c r="S19" i="11"/>
  <c r="S20" i="11" s="1"/>
  <c r="S21" i="11" s="1"/>
  <c r="S22" i="11" s="1"/>
  <c r="S48" i="11" s="1"/>
  <c r="B33" i="11"/>
  <c r="B32" i="11"/>
  <c r="B34" i="11" s="1"/>
  <c r="U33" i="11"/>
  <c r="U32" i="11"/>
  <c r="U34" i="11" s="1"/>
  <c r="U84" i="11"/>
  <c r="U96" i="11" s="1"/>
  <c r="U73" i="11"/>
  <c r="U49" i="11"/>
  <c r="U51" i="11" s="1"/>
  <c r="U53" i="11" s="1"/>
  <c r="U55" i="11" s="1"/>
  <c r="U57" i="11" s="1"/>
  <c r="U59" i="11" s="1"/>
  <c r="B49" i="11"/>
  <c r="B51" i="11" s="1"/>
  <c r="B53" i="11" s="1"/>
  <c r="B55" i="11" s="1"/>
  <c r="B57" i="11" s="1"/>
  <c r="B59" i="11" s="1"/>
  <c r="O37" i="8"/>
  <c r="O36" i="8"/>
  <c r="O35" i="8"/>
  <c r="O34" i="8"/>
  <c r="O33" i="8"/>
  <c r="O27" i="8"/>
  <c r="O26" i="8"/>
  <c r="O25" i="8"/>
  <c r="O24" i="8"/>
  <c r="O23" i="8"/>
  <c r="O22" i="8"/>
  <c r="O21" i="8"/>
  <c r="O20" i="8"/>
  <c r="O19" i="8"/>
  <c r="O18" i="8"/>
  <c r="O17" i="8"/>
  <c r="O11" i="8"/>
  <c r="O10" i="8"/>
  <c r="O9" i="8"/>
  <c r="O8" i="8"/>
  <c r="U85" i="11" l="1"/>
  <c r="U97" i="11" s="1"/>
  <c r="U74" i="11"/>
  <c r="S50" i="11"/>
  <c r="S52" i="11" s="1"/>
  <c r="S54" i="11" s="1"/>
  <c r="S56" i="11" s="1"/>
  <c r="S58" i="11" s="1"/>
  <c r="S60" i="11" s="1"/>
  <c r="S72" i="11" s="1"/>
  <c r="S49" i="11"/>
  <c r="S51" i="11" s="1"/>
  <c r="S53" i="11" s="1"/>
  <c r="S55" i="11" s="1"/>
  <c r="S57" i="11" s="1"/>
  <c r="S59" i="11" s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88" i="1"/>
  <c r="O87" i="1"/>
  <c r="O86" i="1"/>
  <c r="O85" i="1"/>
  <c r="O84" i="1"/>
  <c r="O83" i="1"/>
  <c r="O82" i="1"/>
  <c r="O81" i="1"/>
  <c r="D81" i="1"/>
  <c r="D82" i="1" s="1"/>
  <c r="D83" i="1" s="1"/>
  <c r="O80" i="1"/>
  <c r="O79" i="1"/>
  <c r="O78" i="1"/>
  <c r="O77" i="1"/>
  <c r="O76" i="1"/>
  <c r="O75" i="1"/>
  <c r="O74" i="1"/>
  <c r="O73" i="1"/>
  <c r="O14" i="1"/>
  <c r="O13" i="1"/>
  <c r="O12" i="1"/>
  <c r="O11" i="1"/>
  <c r="O10" i="1"/>
  <c r="O9" i="1"/>
  <c r="U86" i="11" l="1"/>
  <c r="U98" i="11" s="1"/>
  <c r="U75" i="11"/>
  <c r="S84" i="11"/>
  <c r="S96" i="11" s="1"/>
  <c r="S73" i="11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09" i="10"/>
  <c r="O72" i="10"/>
  <c r="O71" i="10"/>
  <c r="O70" i="10"/>
  <c r="O69" i="10"/>
  <c r="S68" i="10"/>
  <c r="S69" i="10" s="1"/>
  <c r="S70" i="10" s="1"/>
  <c r="S71" i="10" s="1"/>
  <c r="S72" i="10" s="1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H9" i="10"/>
  <c r="H10" i="10" s="1"/>
  <c r="H11" i="10" s="1"/>
  <c r="G9" i="10"/>
  <c r="G10" i="10" s="1"/>
  <c r="O8" i="10"/>
  <c r="S85" i="11" l="1"/>
  <c r="S97" i="11" s="1"/>
  <c r="S74" i="11"/>
  <c r="U87" i="11"/>
  <c r="U99" i="11" s="1"/>
  <c r="U76" i="11"/>
  <c r="R63" i="6"/>
  <c r="O63" i="6"/>
  <c r="N63" i="6"/>
  <c r="M63" i="6"/>
  <c r="L63" i="6"/>
  <c r="K63" i="6"/>
  <c r="R36" i="6"/>
  <c r="O36" i="6"/>
  <c r="N36" i="6"/>
  <c r="M36" i="6"/>
  <c r="L36" i="6"/>
  <c r="K36" i="6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U88" i="11" l="1"/>
  <c r="U100" i="11" s="1"/>
  <c r="U77" i="11"/>
  <c r="S86" i="11"/>
  <c r="S98" i="11" s="1"/>
  <c r="S75" i="11"/>
  <c r="R305" i="4"/>
  <c r="O305" i="4"/>
  <c r="N305" i="4"/>
  <c r="L305" i="4"/>
  <c r="K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R241" i="4"/>
  <c r="O241" i="4"/>
  <c r="N241" i="4"/>
  <c r="M241" i="4"/>
  <c r="L241" i="4"/>
  <c r="K241" i="4"/>
  <c r="M238" i="4"/>
  <c r="R236" i="4"/>
  <c r="O236" i="4"/>
  <c r="N236" i="4"/>
  <c r="L236" i="4"/>
  <c r="K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R155" i="4"/>
  <c r="O155" i="4"/>
  <c r="N155" i="4"/>
  <c r="L155" i="4"/>
  <c r="K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R121" i="4"/>
  <c r="O121" i="4"/>
  <c r="N121" i="4"/>
  <c r="L121" i="4"/>
  <c r="K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O33" i="4"/>
  <c r="M33" i="4"/>
  <c r="L33" i="4"/>
  <c r="K33" i="4"/>
  <c r="L26" i="4"/>
  <c r="K26" i="4"/>
  <c r="L14" i="4"/>
  <c r="K14" i="4"/>
  <c r="K9" i="4"/>
  <c r="M155" i="4" l="1"/>
  <c r="M305" i="4"/>
  <c r="S76" i="11"/>
  <c r="S87" i="11"/>
  <c r="S99" i="11" s="1"/>
  <c r="U89" i="11"/>
  <c r="U101" i="11" s="1"/>
  <c r="U78" i="11"/>
  <c r="K307" i="4"/>
  <c r="N307" i="4"/>
  <c r="R307" i="4"/>
  <c r="M121" i="4"/>
  <c r="M236" i="4"/>
  <c r="L307" i="4"/>
  <c r="O307" i="4"/>
  <c r="M307" i="4" l="1"/>
  <c r="U90" i="11"/>
  <c r="U79" i="11"/>
  <c r="S77" i="11"/>
  <c r="S88" i="11"/>
  <c r="S100" i="11" s="1"/>
  <c r="S101" i="11" s="1"/>
  <c r="U91" i="11" l="1"/>
  <c r="U80" i="11"/>
  <c r="S89" i="11"/>
  <c r="S78" i="11"/>
  <c r="S79" i="11" l="1"/>
  <c r="S90" i="11"/>
  <c r="U92" i="11"/>
  <c r="U81" i="11"/>
  <c r="U93" i="11" l="1"/>
  <c r="U82" i="11"/>
  <c r="S91" i="11"/>
  <c r="S80" i="11"/>
  <c r="S81" i="11" l="1"/>
  <c r="S92" i="11"/>
  <c r="U94" i="11"/>
  <c r="U83" i="11"/>
  <c r="U95" i="11" s="1"/>
  <c r="S82" i="11" l="1"/>
  <c r="S93" i="11"/>
  <c r="S94" i="11" l="1"/>
  <c r="S83" i="11"/>
  <c r="S95" i="11" s="1"/>
</calcChain>
</file>

<file path=xl/sharedStrings.xml><?xml version="1.0" encoding="utf-8"?>
<sst xmlns="http://schemas.openxmlformats.org/spreadsheetml/2006/main" count="17630" uniqueCount="3165">
  <si>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</si>
  <si>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</si>
  <si>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</si>
  <si>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</si>
  <si>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</si>
  <si>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</si>
  <si>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</si>
  <si>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</si>
  <si>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</si>
  <si>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</si>
  <si>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</si>
  <si>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</si>
  <si>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</si>
  <si>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</si>
  <si>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</si>
  <si>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Попенна плата</t>
  </si>
  <si>
    <t>Код за КОАТУУ</t>
  </si>
  <si>
    <t>Стан лісосіки</t>
  </si>
  <si>
    <t>ОТГ</t>
  </si>
  <si>
    <t>загальний</t>
  </si>
  <si>
    <t>ліквідний</t>
  </si>
  <si>
    <t>ділова</t>
  </si>
  <si>
    <t>дрова</t>
  </si>
  <si>
    <t>Рубки головного користування</t>
  </si>
  <si>
    <t>Освітлення</t>
  </si>
  <si>
    <t>Прочищення</t>
  </si>
  <si>
    <t>Проріджування</t>
  </si>
  <si>
    <t>Прохідна</t>
  </si>
  <si>
    <t>Вибіркові саніітані рубки</t>
  </si>
  <si>
    <t>Суцільні санітарні рубки</t>
  </si>
  <si>
    <t>Інші заходи з формування та оздоровлення лісів</t>
  </si>
  <si>
    <t>Інші заходи, не пов’язані зведенням лісового господарства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</si>
  <si>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</si>
  <si>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</si>
  <si>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</si>
  <si>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</si>
  <si>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</si>
  <si>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</si>
  <si>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ДП"Клавдієвський лісгосп"</t>
  </si>
  <si>
    <t>Дібровське</t>
  </si>
  <si>
    <t>ки лрк 016941</t>
  </si>
  <si>
    <t>2е</t>
  </si>
  <si>
    <t>суцільнолісосічна-діляночна</t>
  </si>
  <si>
    <t>хв</t>
  </si>
  <si>
    <t>Немішаєвська</t>
  </si>
  <si>
    <t>ки лрк 016942</t>
  </si>
  <si>
    <t>суцільнолісосічна-середньолісосічна</t>
  </si>
  <si>
    <t>Ірпінська</t>
  </si>
  <si>
    <t>Здвижівське</t>
  </si>
  <si>
    <t>ки лрк 016943</t>
  </si>
  <si>
    <t>Бучанська</t>
  </si>
  <si>
    <t>ки лрк 016944</t>
  </si>
  <si>
    <t>Клавдієвське</t>
  </si>
  <si>
    <t>ки лрк 016945</t>
  </si>
  <si>
    <t>ки лрк 016946</t>
  </si>
  <si>
    <t>ки лрк 016947</t>
  </si>
  <si>
    <t>Шибенське</t>
  </si>
  <si>
    <t>ки лрк 016948</t>
  </si>
  <si>
    <t>4е</t>
  </si>
  <si>
    <t>Бородянська</t>
  </si>
  <si>
    <t>ки лрк 016949</t>
  </si>
  <si>
    <t>Старопетрівське</t>
  </si>
  <si>
    <t>Першотравневе</t>
  </si>
  <si>
    <t>ки лрк 016963</t>
  </si>
  <si>
    <t>Прочищення,вибірковий</t>
  </si>
  <si>
    <t xml:space="preserve">                                                                                                                                                                                                                        Прорідження</t>
  </si>
  <si>
    <t>ки лрк 016962</t>
  </si>
  <si>
    <t>Прорідження,вибірковий</t>
  </si>
  <si>
    <t>Прохідні</t>
  </si>
  <si>
    <t>ДП"Клавдієвський лісгосп</t>
  </si>
  <si>
    <t>ки лрк 016953</t>
  </si>
  <si>
    <t>Прохідна рубка,вибірковий</t>
  </si>
  <si>
    <t>ки лрк 016954</t>
  </si>
  <si>
    <t>ки лрк 016955</t>
  </si>
  <si>
    <t>3е</t>
  </si>
  <si>
    <t>ки лрк 016956</t>
  </si>
  <si>
    <t>ки лрк 016975</t>
  </si>
  <si>
    <t>ки лрк 016957</t>
  </si>
  <si>
    <t>ки лрк 020301</t>
  </si>
  <si>
    <t>ки лрк 016959</t>
  </si>
  <si>
    <t>Петрівська</t>
  </si>
  <si>
    <t>ки лрк 016973</t>
  </si>
  <si>
    <t>ки лрк 016958</t>
  </si>
  <si>
    <t>Вишгородська</t>
  </si>
  <si>
    <t>ки лрк 016971</t>
  </si>
  <si>
    <t>Вибіркові санітарні</t>
  </si>
  <si>
    <t>Суцільні санітарні</t>
  </si>
  <si>
    <t>ки лрк 016964</t>
  </si>
  <si>
    <t>Суцільна санітарна,суцільний</t>
  </si>
  <si>
    <t>ки лрк 016965</t>
  </si>
  <si>
    <t>ки лрк 016966</t>
  </si>
  <si>
    <t>ки лрк 016967</t>
  </si>
  <si>
    <t>ки лрк 016969</t>
  </si>
  <si>
    <t>Рубка небезпечних дерев,вибіркова</t>
  </si>
  <si>
    <t>ки лрк 016968</t>
  </si>
  <si>
    <t>ки лрк 016972</t>
  </si>
  <si>
    <t>ки лрк 016961</t>
  </si>
  <si>
    <t>ки лрк 016974</t>
  </si>
  <si>
    <t>ки лрк 016960</t>
  </si>
  <si>
    <t>ки лрк 016970</t>
  </si>
  <si>
    <t>тл</t>
  </si>
  <si>
    <t>3222400000</t>
  </si>
  <si>
    <t>3221800000</t>
  </si>
  <si>
    <t>ДП "Бориспільський лісгосп"</t>
  </si>
  <si>
    <t>Старівське</t>
  </si>
  <si>
    <t>018336</t>
  </si>
  <si>
    <t>ОСВ</t>
  </si>
  <si>
    <t>соснова</t>
  </si>
  <si>
    <t>50.125487, 30.968925</t>
  </si>
  <si>
    <t>Вороньківська ТГ</t>
  </si>
  <si>
    <t>50.116232, 31.127621</t>
  </si>
  <si>
    <t>50.171827, 31.052332</t>
  </si>
  <si>
    <t>50.189609, 31.076540</t>
  </si>
  <si>
    <t>Баришівське</t>
  </si>
  <si>
    <t>018341</t>
  </si>
  <si>
    <t>дубова</t>
  </si>
  <si>
    <t>50.399409, 31.459467</t>
  </si>
  <si>
    <t>Баришівська ОТГ</t>
  </si>
  <si>
    <t>50.383953, 31.464590</t>
  </si>
  <si>
    <t>50.375960, 31.354364</t>
  </si>
  <si>
    <t>50.355234, 31.373420</t>
  </si>
  <si>
    <t>50.356788, 31.358450</t>
  </si>
  <si>
    <t>50.450095, 31.201041</t>
  </si>
  <si>
    <t>50.441304, 31.223579</t>
  </si>
  <si>
    <t>Кийлівське</t>
  </si>
  <si>
    <t>018347</t>
  </si>
  <si>
    <t>50.306598, 30.915035</t>
  </si>
  <si>
    <t>Бориспільська ТГ</t>
  </si>
  <si>
    <t>50.304061, 30.914421</t>
  </si>
  <si>
    <t>14.1</t>
  </si>
  <si>
    <t>50.149296, 30.893573</t>
  </si>
  <si>
    <t>ПРОЧИЩЕННЯ</t>
  </si>
  <si>
    <t>018337</t>
  </si>
  <si>
    <t>ПРЧ</t>
  </si>
  <si>
    <t>50.142870, 31.053186</t>
  </si>
  <si>
    <t>50.146018, 31.049835</t>
  </si>
  <si>
    <t>50.125181, 30.964731</t>
  </si>
  <si>
    <t>50.186204, 31.046206</t>
  </si>
  <si>
    <t>50.106764, 31.151510</t>
  </si>
  <si>
    <t>50.093914, 31.163395</t>
  </si>
  <si>
    <t>50.186355, 31.036455</t>
  </si>
  <si>
    <t>50.174885, 31.021674</t>
  </si>
  <si>
    <t>50.173674, 31.066909</t>
  </si>
  <si>
    <t>50.169275, 31.078288</t>
  </si>
  <si>
    <t>50.186144, 31.024303</t>
  </si>
  <si>
    <t>018342</t>
  </si>
  <si>
    <t>50.393449, 31.453755</t>
  </si>
  <si>
    <t>50.393490, 31.458123</t>
  </si>
  <si>
    <t>50.387065, 31.435041</t>
  </si>
  <si>
    <t>50.370639, 31.446425</t>
  </si>
  <si>
    <t>50.374983, 31.367199</t>
  </si>
  <si>
    <t>50.368284, 31.367191</t>
  </si>
  <si>
    <t>50.360749, 31.389117</t>
  </si>
  <si>
    <t>50.361250, 31.388009</t>
  </si>
  <si>
    <t>50.350924, 31.366766</t>
  </si>
  <si>
    <t>50.354326, 31.372284</t>
  </si>
  <si>
    <t>липова</t>
  </si>
  <si>
    <t>50.349273, 31.372257</t>
  </si>
  <si>
    <t>50.451592, 31.201158</t>
  </si>
  <si>
    <t>50.436936, 31.210946</t>
  </si>
  <si>
    <t>50.421511, 31.229769</t>
  </si>
  <si>
    <t>ПРОРІДЖЕННЯ</t>
  </si>
  <si>
    <t>018338</t>
  </si>
  <si>
    <t>ПРЖ</t>
  </si>
  <si>
    <t>50.180929, 31.018932</t>
  </si>
  <si>
    <t>50.174075, 31.050718</t>
  </si>
  <si>
    <t>50.173670, 31.067592</t>
  </si>
  <si>
    <t>50.114875, 31.134558</t>
  </si>
  <si>
    <t>50.146094, 30.980246</t>
  </si>
  <si>
    <t>018340</t>
  </si>
  <si>
    <t>50.264886, 31.345696</t>
  </si>
  <si>
    <t>ПРОХІДНА РУБКА</t>
  </si>
  <si>
    <t>018334</t>
  </si>
  <si>
    <t>ПРХ</t>
  </si>
  <si>
    <t>50.229002, 30.823476</t>
  </si>
  <si>
    <t>50.228474, 30.816183</t>
  </si>
  <si>
    <t>50.197859, 30.877532</t>
  </si>
  <si>
    <t>50.194528, 30.874558</t>
  </si>
  <si>
    <t>д</t>
  </si>
  <si>
    <t>50.187460, 30.889945</t>
  </si>
  <si>
    <t>50.185121, 30.894479</t>
  </si>
  <si>
    <t>50.174570, 30.928485</t>
  </si>
  <si>
    <t>50.142594, 30.937514</t>
  </si>
  <si>
    <t>018335</t>
  </si>
  <si>
    <t>50.367824, 31.451628</t>
  </si>
  <si>
    <t>018339</t>
  </si>
  <si>
    <t>50.171870, 31.001376</t>
  </si>
  <si>
    <t>50.125361, 30.983087</t>
  </si>
  <si>
    <t>50.093436, 31.097111</t>
  </si>
  <si>
    <t>50.136011, 31.103875</t>
  </si>
  <si>
    <t>50.122921, 30.974906</t>
  </si>
  <si>
    <t>50.095035, 31.096662</t>
  </si>
  <si>
    <t>ВИБІРКОВА САНІТАРНА РУБКА</t>
  </si>
  <si>
    <t>Вишеньківське</t>
  </si>
  <si>
    <t>018343</t>
  </si>
  <si>
    <t>ВСР</t>
  </si>
  <si>
    <t>50.365188, 30.828591</t>
  </si>
  <si>
    <t>Гірська ОТГ</t>
  </si>
  <si>
    <t>50.366776, 30.829943</t>
  </si>
  <si>
    <t>50.364524, 30.822707</t>
  </si>
  <si>
    <t>50.364268, 30.829943</t>
  </si>
  <si>
    <t>50.363440, 30.823195</t>
  </si>
  <si>
    <t>50.362881, 30.826125</t>
  </si>
  <si>
    <t>50.364522, 30.833884</t>
  </si>
  <si>
    <t>50.307028, 30.756787</t>
  </si>
  <si>
    <t>Золочівська ОТГ</t>
  </si>
  <si>
    <t>50.417224, 31.037398</t>
  </si>
  <si>
    <t>50.412271, 31.107556</t>
  </si>
  <si>
    <t>50.412168, 31.109444</t>
  </si>
  <si>
    <t>50.411628, 31.113972</t>
  </si>
  <si>
    <t>50.411177, 31.116783</t>
  </si>
  <si>
    <t>50.327855, 30.743047</t>
  </si>
  <si>
    <t>018344</t>
  </si>
  <si>
    <t>50.377779, 31.357679</t>
  </si>
  <si>
    <t>50.374050, 31.370958</t>
  </si>
  <si>
    <t>50.367284, 31.355050</t>
  </si>
  <si>
    <t>50.330092, 31.381486</t>
  </si>
  <si>
    <t>50.303650, 31.240495</t>
  </si>
  <si>
    <t>50.303842, 31.249883</t>
  </si>
  <si>
    <t>50.303232, 31.240935</t>
  </si>
  <si>
    <t>50.304014, 31.275137</t>
  </si>
  <si>
    <t>50.480001, 31.204780</t>
  </si>
  <si>
    <t>50.481335, 31.204764</t>
  </si>
  <si>
    <t>50.481745, 31.206738</t>
  </si>
  <si>
    <t>50.304080, 31.270724</t>
  </si>
  <si>
    <t>018345</t>
  </si>
  <si>
    <t>50.287040, 30.784016</t>
  </si>
  <si>
    <t>50.283897, 30.781346</t>
  </si>
  <si>
    <t>50.232238, 30.800888</t>
  </si>
  <si>
    <t>50.231059, 30.837589</t>
  </si>
  <si>
    <t>50.230763, 30.836986</t>
  </si>
  <si>
    <t>50.226641, 30.838966</t>
  </si>
  <si>
    <t>50.220633, 30.862536</t>
  </si>
  <si>
    <t>50.216393, 30.867864</t>
  </si>
  <si>
    <t>50.214004, 30.870149</t>
  </si>
  <si>
    <t>50.212061, 30.871855</t>
  </si>
  <si>
    <t>50.182029, 30.921118</t>
  </si>
  <si>
    <t>50.170861, 30.922090</t>
  </si>
  <si>
    <t>50.158418, 30.875604</t>
  </si>
  <si>
    <t>50.156411, 30.892412</t>
  </si>
  <si>
    <t>50.144918, 30.928797</t>
  </si>
  <si>
    <t>018346</t>
  </si>
  <si>
    <t>50.171837, 31.018988</t>
  </si>
  <si>
    <t>50.172868, 31.023387</t>
  </si>
  <si>
    <t>50.156404, 31.066249</t>
  </si>
  <si>
    <t>50.206969, 31.001775</t>
  </si>
  <si>
    <t>50.205699, 31.005745</t>
  </si>
  <si>
    <t>50.194964, 30.952267</t>
  </si>
  <si>
    <t>50.144030, 30.949316</t>
  </si>
  <si>
    <t>50.138753, 30.976751</t>
  </si>
  <si>
    <t>50.137158, 30.979895</t>
  </si>
  <si>
    <t>50.135115, 30.980094</t>
  </si>
  <si>
    <t>50.134485, 30.982833</t>
  </si>
  <si>
    <t>50.127718, 30.982296</t>
  </si>
  <si>
    <t>50.126899, 30.983347</t>
  </si>
  <si>
    <t>50.180240, 30.980823</t>
  </si>
  <si>
    <t>ВСЬОГО</t>
  </si>
  <si>
    <t>ДП "Вищедубечанський лісгосп"</t>
  </si>
  <si>
    <t>Дубечанське</t>
  </si>
  <si>
    <t>018524</t>
  </si>
  <si>
    <t>освітлення, вибірковий</t>
  </si>
  <si>
    <t>50.68683, 30.57744</t>
  </si>
  <si>
    <t>закінчена</t>
  </si>
  <si>
    <t>Пірнівська</t>
  </si>
  <si>
    <t>50.68561, 30.57617</t>
  </si>
  <si>
    <t>Дачне</t>
  </si>
  <si>
    <t>018564</t>
  </si>
  <si>
    <t>50.92065, 30.61008</t>
  </si>
  <si>
    <t>не розпочато</t>
  </si>
  <si>
    <t>018525</t>
  </si>
  <si>
    <t>прочищення, вибірковий</t>
  </si>
  <si>
    <t>50.71132, 30.56475</t>
  </si>
  <si>
    <t>50.70652, 30.55299</t>
  </si>
  <si>
    <t>50.70621, 30.55951</t>
  </si>
  <si>
    <t>розпочата</t>
  </si>
  <si>
    <t>50.70398, 30.56507</t>
  </si>
  <si>
    <t>50.70335, 30.56487</t>
  </si>
  <si>
    <t>50.70257, 30.56363</t>
  </si>
  <si>
    <t>018565</t>
  </si>
  <si>
    <t>50.91972, 30.59971</t>
  </si>
  <si>
    <t>50.89235, 30.60731</t>
  </si>
  <si>
    <t>50.89148, 30.61019</t>
  </si>
  <si>
    <t>50.89112, 30.61276</t>
  </si>
  <si>
    <t>Хотянівське</t>
  </si>
  <si>
    <t>018559</t>
  </si>
  <si>
    <t>проріджування, вибірковий</t>
  </si>
  <si>
    <t>50.63461, 30.61269</t>
  </si>
  <si>
    <t>Тарасівське</t>
  </si>
  <si>
    <t>018566</t>
  </si>
  <si>
    <t>50.80796, 30.56553</t>
  </si>
  <si>
    <t>50.80803, 30.56976</t>
  </si>
  <si>
    <t>018573</t>
  </si>
  <si>
    <t>50.63297, 30.61490</t>
  </si>
  <si>
    <t>018576</t>
  </si>
  <si>
    <t>50.89574, 30.58810</t>
  </si>
  <si>
    <t>018526</t>
  </si>
  <si>
    <t>прохідна, вибірковий</t>
  </si>
  <si>
    <t>50.70670, 30.58183</t>
  </si>
  <si>
    <t>17.1</t>
  </si>
  <si>
    <t>50.70673, 30.58393</t>
  </si>
  <si>
    <t>17.2</t>
  </si>
  <si>
    <t>50.71352, 30.58243</t>
  </si>
  <si>
    <t>17.7</t>
  </si>
  <si>
    <t>50.70915, 30.58376</t>
  </si>
  <si>
    <t>17.8</t>
  </si>
  <si>
    <t>50.70958, 30.58200</t>
  </si>
  <si>
    <t>50.70961, 30.58294</t>
  </si>
  <si>
    <t>25.1</t>
  </si>
  <si>
    <t>50.70676, 30.58320</t>
  </si>
  <si>
    <t>50.70877, 30.59165</t>
  </si>
  <si>
    <t>50.70505, 30.58088</t>
  </si>
  <si>
    <t>018527</t>
  </si>
  <si>
    <t>50.80261, 30.57396</t>
  </si>
  <si>
    <t>50.80035, 30.57203</t>
  </si>
  <si>
    <t>50.79168, 30.58725</t>
  </si>
  <si>
    <t>018529</t>
  </si>
  <si>
    <t>50.71181, 30.62157</t>
  </si>
  <si>
    <t>50.69717, 30.55083</t>
  </si>
  <si>
    <t>50.67585, 30.56886</t>
  </si>
  <si>
    <t>018530</t>
  </si>
  <si>
    <t>50.63799, 30.58889</t>
  </si>
  <si>
    <t>50.63776, 30.60717</t>
  </si>
  <si>
    <t>50.63620, 30.61879</t>
  </si>
  <si>
    <t>Лебедівське</t>
  </si>
  <si>
    <t>018531</t>
  </si>
  <si>
    <t>50.72998, 30.56230</t>
  </si>
  <si>
    <t>50.73098, 30.56416</t>
  </si>
  <si>
    <t>50.73066, 30.56712</t>
  </si>
  <si>
    <t>50.71904, 30.59829</t>
  </si>
  <si>
    <t>50.71830, 30.60035</t>
  </si>
  <si>
    <t>50.71742, 30.60110</t>
  </si>
  <si>
    <t>018532</t>
  </si>
  <si>
    <t>50.67310, 30.56968</t>
  </si>
  <si>
    <t>50.67324, 30.57144</t>
  </si>
  <si>
    <t>Новосілківське</t>
  </si>
  <si>
    <t>018535</t>
  </si>
  <si>
    <t>50.66357, 30.58102</t>
  </si>
  <si>
    <t>50.66298, 30.57924</t>
  </si>
  <si>
    <t>Центральне</t>
  </si>
  <si>
    <t>018538</t>
  </si>
  <si>
    <t>50.87915, 30.75044</t>
  </si>
  <si>
    <t>Вищедубечанське</t>
  </si>
  <si>
    <t>018541</t>
  </si>
  <si>
    <t>50.75058, 30.63800</t>
  </si>
  <si>
    <t>50.74953, 30.63795</t>
  </si>
  <si>
    <t>50.74918, 30.63885</t>
  </si>
  <si>
    <t>Острівське</t>
  </si>
  <si>
    <t>018544</t>
  </si>
  <si>
    <t>50.80679, 30.66529</t>
  </si>
  <si>
    <t>50.80483, 30.66702</t>
  </si>
  <si>
    <t>018545</t>
  </si>
  <si>
    <t>50.75988, 30.64142</t>
  </si>
  <si>
    <t>50.76067, 30.64275</t>
  </si>
  <si>
    <t>50.75875, 30.64235</t>
  </si>
  <si>
    <t>50.75934, 30.64565</t>
  </si>
  <si>
    <t>50.75778, 30.64657</t>
  </si>
  <si>
    <t>50.74416, 30.63591</t>
  </si>
  <si>
    <t>018546</t>
  </si>
  <si>
    <t>50.92389, 30.58639</t>
  </si>
  <si>
    <t>50.92326, 30.58302</t>
  </si>
  <si>
    <t>018549</t>
  </si>
  <si>
    <t>50.74125, 30.62291</t>
  </si>
  <si>
    <t>50.74029, 30.62501</t>
  </si>
  <si>
    <t>50.72353, 30.62836</t>
  </si>
  <si>
    <t>50.72459, 30.62872</t>
  </si>
  <si>
    <t>018561</t>
  </si>
  <si>
    <t>50.64058, 30.58833</t>
  </si>
  <si>
    <t>50.63802, 30.59363</t>
  </si>
  <si>
    <t>50.63544, 30.60036</t>
  </si>
  <si>
    <t>50.63153, 30.61728</t>
  </si>
  <si>
    <t>50.62714, 30.60695</t>
  </si>
  <si>
    <t>50.63029, 30.61710</t>
  </si>
  <si>
    <t>50.62906, 30.62264</t>
  </si>
  <si>
    <t>50.62906, 30.62774</t>
  </si>
  <si>
    <t>50.62783, 30.62896</t>
  </si>
  <si>
    <t>50.62814, 30.63004</t>
  </si>
  <si>
    <t>50.62660, 30.62984</t>
  </si>
  <si>
    <t>50.62594, 30.62784</t>
  </si>
  <si>
    <t>50.62627, 30.57627</t>
  </si>
  <si>
    <t>50.62529, 30.57700</t>
  </si>
  <si>
    <t>50.62703, 30.58275</t>
  </si>
  <si>
    <t>50.62659, 30.59802</t>
  </si>
  <si>
    <t>50.62631, 30.60692</t>
  </si>
  <si>
    <t>50.62576, 30.60499</t>
  </si>
  <si>
    <t>50.62385, 30.60128</t>
  </si>
  <si>
    <t>50.62228, 30.57384</t>
  </si>
  <si>
    <t>50.62213, 30.57552</t>
  </si>
  <si>
    <t>018567</t>
  </si>
  <si>
    <t>50.80718, 30.56289</t>
  </si>
  <si>
    <t>50.80676, 30.56384</t>
  </si>
  <si>
    <t>50.80707, 30.56699</t>
  </si>
  <si>
    <t>50.80800, 30.56770</t>
  </si>
  <si>
    <t>50.80806, 30.56879</t>
  </si>
  <si>
    <t>018570</t>
  </si>
  <si>
    <t>50.92472, 30.58577</t>
  </si>
  <si>
    <t>018571</t>
  </si>
  <si>
    <t>50.75625, 30.64388</t>
  </si>
  <si>
    <t>50.75554, 30.64644</t>
  </si>
  <si>
    <t>50.75410, 30.64333</t>
  </si>
  <si>
    <t>50.75372, 30.64238</t>
  </si>
  <si>
    <t>50.75334, 30.64818</t>
  </si>
  <si>
    <t>018574</t>
  </si>
  <si>
    <t>50.70998, 30.62337</t>
  </si>
  <si>
    <t>50.69893, 30.65411</t>
  </si>
  <si>
    <t>50.69996, 30.65583</t>
  </si>
  <si>
    <t>018577</t>
  </si>
  <si>
    <t>50.73830, 30.62064</t>
  </si>
  <si>
    <t>50.73771, 30.62257</t>
  </si>
  <si>
    <t>50.73526, 30.62433</t>
  </si>
  <si>
    <t>50.73626, 30.62315</t>
  </si>
  <si>
    <t>50.73617, 30.62680</t>
  </si>
  <si>
    <t>Вибіркові санітані рубки</t>
  </si>
  <si>
    <t>018537</t>
  </si>
  <si>
    <t>вибіркова санітарна, вибірковий</t>
  </si>
  <si>
    <t>50.80001, 30.65991</t>
  </si>
  <si>
    <t>50.79933, 30.66049</t>
  </si>
  <si>
    <t>50.78625, 30.61603</t>
  </si>
  <si>
    <t>50.78717, 30.62089</t>
  </si>
  <si>
    <t>50.78314, 30.61831</t>
  </si>
  <si>
    <t>50.77729, 30.61200</t>
  </si>
  <si>
    <t>50.77685, 30.61346</t>
  </si>
  <si>
    <t>50.77669, 30.61863</t>
  </si>
  <si>
    <t>50.76415, 30.62955</t>
  </si>
  <si>
    <t>50.76380, 30.63626</t>
  </si>
  <si>
    <t>50.76339, 30.63152</t>
  </si>
  <si>
    <t>50.76134, 30.63060</t>
  </si>
  <si>
    <t>50.76155, 30.63845</t>
  </si>
  <si>
    <t>50.76468, 30.63954</t>
  </si>
  <si>
    <t>50.76475, 30.64057</t>
  </si>
  <si>
    <t>50.76502, 30.64280</t>
  </si>
  <si>
    <t>50.76128, 30.63993</t>
  </si>
  <si>
    <t>50.76152, 30.64179</t>
  </si>
  <si>
    <t>50.76103, 30.64074</t>
  </si>
  <si>
    <t>Деснянське</t>
  </si>
  <si>
    <t>018539</t>
  </si>
  <si>
    <t>50.84932, 30.64206</t>
  </si>
  <si>
    <t>50.83213, 30.64147</t>
  </si>
  <si>
    <t>50.82073, 30.64659</t>
  </si>
  <si>
    <t>50.82085, 30.64794</t>
  </si>
  <si>
    <t>018551</t>
  </si>
  <si>
    <t>50.75178, 30.55969</t>
  </si>
  <si>
    <t>50.75048, 30.55426</t>
  </si>
  <si>
    <t>50.75018, 30.55555</t>
  </si>
  <si>
    <t>50.75067, 30.55720</t>
  </si>
  <si>
    <t>50.75049, 30.55883</t>
  </si>
  <si>
    <t>50.74950, 30.55905</t>
  </si>
  <si>
    <t>50.74857, 30.55722</t>
  </si>
  <si>
    <t>018558</t>
  </si>
  <si>
    <t>50.77491, 30.59987</t>
  </si>
  <si>
    <t>50.77457, 30.60252</t>
  </si>
  <si>
    <t>018533</t>
  </si>
  <si>
    <t>суцільна санітарна, суцільний</t>
  </si>
  <si>
    <t>50.85442, 30.63132</t>
  </si>
  <si>
    <t>50.85277, 30.64576</t>
  </si>
  <si>
    <t>50.83386, 30.64205</t>
  </si>
  <si>
    <t>50.83200, 30.64425</t>
  </si>
  <si>
    <t>50.83619, 30.65442</t>
  </si>
  <si>
    <t>50.83117, 30.64694</t>
  </si>
  <si>
    <t>50.80937, 30.66513</t>
  </si>
  <si>
    <t>018534</t>
  </si>
  <si>
    <t>50.63805, 30.57850</t>
  </si>
  <si>
    <t>50.64136, 30.58999</t>
  </si>
  <si>
    <t>50.63357, 30.59239</t>
  </si>
  <si>
    <t>50.63332, 30.59441</t>
  </si>
  <si>
    <t>50.63019, 30.57495</t>
  </si>
  <si>
    <t>50.63028, 30.57989</t>
  </si>
  <si>
    <t>50.62636, 30.58509</t>
  </si>
  <si>
    <t>50.62608, 30.58463</t>
  </si>
  <si>
    <t>50.62327, 30.57715</t>
  </si>
  <si>
    <t>50.62326, 30.57808</t>
  </si>
  <si>
    <t>50.60737, 30.58631</t>
  </si>
  <si>
    <t>Хутірське</t>
  </si>
  <si>
    <t>018542</t>
  </si>
  <si>
    <t>50.87294, 30.59126</t>
  </si>
  <si>
    <t>50.87303, 30.60418</t>
  </si>
  <si>
    <t>50.85808, 30.59756</t>
  </si>
  <si>
    <t>50.85879, 30.60181</t>
  </si>
  <si>
    <t>50.85874, 30.60265</t>
  </si>
  <si>
    <t>50.83722, 30.59172</t>
  </si>
  <si>
    <t>018543</t>
  </si>
  <si>
    <t>50.73305, 30.57601</t>
  </si>
  <si>
    <t>50.72903, 30.59239</t>
  </si>
  <si>
    <t>50.72631, 30.58631</t>
  </si>
  <si>
    <t>50.72062, 30.62215</t>
  </si>
  <si>
    <t>018547</t>
  </si>
  <si>
    <t>50.75768, 30.63662</t>
  </si>
  <si>
    <t>50.75280, 30.56886</t>
  </si>
  <si>
    <t>50.75026, 30.58265</t>
  </si>
  <si>
    <t>50.74852, 30.58581</t>
  </si>
  <si>
    <t>50.74441, 30.59580</t>
  </si>
  <si>
    <t>018548</t>
  </si>
  <si>
    <t>50.71208, 30.58088</t>
  </si>
  <si>
    <t>50.71604, 30.59346</t>
  </si>
  <si>
    <t>50.70273, 30.56171</t>
  </si>
  <si>
    <t>50.70179, 30.55726</t>
  </si>
  <si>
    <t>50.70131, 30.55733</t>
  </si>
  <si>
    <t>Приморське</t>
  </si>
  <si>
    <t>018554</t>
  </si>
  <si>
    <t>50.85282, 30.58225</t>
  </si>
  <si>
    <t>50.84270, 30.58082</t>
  </si>
  <si>
    <t>50.83905, 30.57488</t>
  </si>
  <si>
    <t>50.82675, 30.59431</t>
  </si>
  <si>
    <t>50.81398, 30.56977</t>
  </si>
  <si>
    <t>50.81338, 30.57651</t>
  </si>
  <si>
    <t>50.81708, 30.58682</t>
  </si>
  <si>
    <t>50.80826, 30.63197</t>
  </si>
  <si>
    <t>018557</t>
  </si>
  <si>
    <t>50.78964, 30.58869</t>
  </si>
  <si>
    <t>50.79031, 30.59010</t>
  </si>
  <si>
    <t>50.78078, 30.57861</t>
  </si>
  <si>
    <t>50.77855, 30.57289</t>
  </si>
  <si>
    <t>50.77188, 30.59140</t>
  </si>
  <si>
    <t>018560</t>
  </si>
  <si>
    <t>50.69657, 30.55095</t>
  </si>
  <si>
    <t>50.69646, 30.55222</t>
  </si>
  <si>
    <t>50.69324, 30.55808</t>
  </si>
  <si>
    <t>50.69791, 30.64508</t>
  </si>
  <si>
    <t>50.69875, 30.65344</t>
  </si>
  <si>
    <t>50.69085, 30.57074</t>
  </si>
  <si>
    <t>50.68317, 30.56279</t>
  </si>
  <si>
    <t>50.68520, 30.57818</t>
  </si>
  <si>
    <t>50.68003, 30.55947</t>
  </si>
  <si>
    <t>50.67629, 30.56005</t>
  </si>
  <si>
    <t>018562</t>
  </si>
  <si>
    <t>50.86494, 30.64278</t>
  </si>
  <si>
    <t>50.87000, 30.75676</t>
  </si>
  <si>
    <t>018568</t>
  </si>
  <si>
    <t>50.92625, 30.58997</t>
  </si>
  <si>
    <t>50.92538, 30.58574</t>
  </si>
  <si>
    <t>50.92612, 30.59082</t>
  </si>
  <si>
    <t>50.92665, 30.61503</t>
  </si>
  <si>
    <t>018569</t>
  </si>
  <si>
    <t>50.67282, 30.61125</t>
  </si>
  <si>
    <t>50.66457, 30.56164</t>
  </si>
  <si>
    <t>50.66296, 30.57712</t>
  </si>
  <si>
    <t>50.66312, 30.57795</t>
  </si>
  <si>
    <t>50.65433, 30.55351</t>
  </si>
  <si>
    <t>50.65695, 30.56798</t>
  </si>
  <si>
    <t>50.65020, 30.61136</t>
  </si>
  <si>
    <t>50.64858, 30.54341</t>
  </si>
  <si>
    <t>50.64820, 30.54404</t>
  </si>
  <si>
    <t>50.64735, 30.55042</t>
  </si>
  <si>
    <t>50.64347, 30.64089</t>
  </si>
  <si>
    <t>50.64421, 30.63998</t>
  </si>
  <si>
    <r>
      <t>Інші заходи, пов</t>
    </r>
    <r>
      <rPr>
        <sz val="16"/>
        <color theme="1"/>
        <rFont val="Calibri"/>
        <family val="2"/>
        <charset val="204"/>
      </rPr>
      <t>’язані зведенням лісового господарства</t>
    </r>
  </si>
  <si>
    <t>018528</t>
  </si>
  <si>
    <t>прибирання небезпечних дерев, вибірковий</t>
  </si>
  <si>
    <t>50.71580, 30.58157</t>
  </si>
  <si>
    <t>50.71208, 30.58140</t>
  </si>
  <si>
    <t>018536</t>
  </si>
  <si>
    <t>50.79875, 30.61314</t>
  </si>
  <si>
    <t>50.79582, 30.60885</t>
  </si>
  <si>
    <t>50.79631, 30.60977</t>
  </si>
  <si>
    <t>50.79550, 30.61217</t>
  </si>
  <si>
    <t>50.79407, 30.60919</t>
  </si>
  <si>
    <t>50.79456, 30.61048</t>
  </si>
  <si>
    <t>50.79508, 30.61207</t>
  </si>
  <si>
    <t>50.79395, 30.61365</t>
  </si>
  <si>
    <t>50.79315, 30.60908</t>
  </si>
  <si>
    <t>50.79258, 30.61028</t>
  </si>
  <si>
    <t>50.79180, 30.61074</t>
  </si>
  <si>
    <t>018540</t>
  </si>
  <si>
    <t>50.85484, 30.63098</t>
  </si>
  <si>
    <t>50.83890, 30.68091</t>
  </si>
  <si>
    <t>50.83374, 30.64046</t>
  </si>
  <si>
    <t>50.83042, 30.64717</t>
  </si>
  <si>
    <t>018550</t>
  </si>
  <si>
    <t>50.73525, 30.57652</t>
  </si>
  <si>
    <t>50.73327, 30.57487</t>
  </si>
  <si>
    <t>50.72931, 30.59219</t>
  </si>
  <si>
    <t>50.72640, 30.58697</t>
  </si>
  <si>
    <t>50.72576, 30.58655</t>
  </si>
  <si>
    <t>50.72162, 30.62517</t>
  </si>
  <si>
    <t>50.72124, 30.62253</t>
  </si>
  <si>
    <t>50.72076, 30.62303</t>
  </si>
  <si>
    <t>50.72115, 30.62448</t>
  </si>
  <si>
    <t>50.72021, 30.62157</t>
  </si>
  <si>
    <t>018552</t>
  </si>
  <si>
    <t>50.75785, 30.64093</t>
  </si>
  <si>
    <t>50.75229, 30.56844</t>
  </si>
  <si>
    <t>50.75060, 30.58220</t>
  </si>
  <si>
    <t>50.75000, 30.58212</t>
  </si>
  <si>
    <t>50.74447, 30.59626</t>
  </si>
  <si>
    <t>018553</t>
  </si>
  <si>
    <t>50.85220, 30.58215</t>
  </si>
  <si>
    <t>018555</t>
  </si>
  <si>
    <t>50.74904, 30.66522</t>
  </si>
  <si>
    <t>018556</t>
  </si>
  <si>
    <t>50.79032, 30.59056</t>
  </si>
  <si>
    <t>50.78977, 30.58833</t>
  </si>
  <si>
    <t>50.78962, 30.58894</t>
  </si>
  <si>
    <t>50.79048, 30.58973</t>
  </si>
  <si>
    <t>50.78104, 30.57882</t>
  </si>
  <si>
    <t>50.78057, 30.57900</t>
  </si>
  <si>
    <t>50.77903, 30.57243</t>
  </si>
  <si>
    <t>50.77165, 30.59133</t>
  </si>
  <si>
    <t>018563</t>
  </si>
  <si>
    <t>50.87010, 30.75621</t>
  </si>
  <si>
    <t>50.87001, 30.75731</t>
  </si>
  <si>
    <t>018572</t>
  </si>
  <si>
    <t>50.76003, 30.66023</t>
  </si>
  <si>
    <t>018575</t>
  </si>
  <si>
    <t>018578</t>
  </si>
  <si>
    <t>50.66361, 30.57685</t>
  </si>
  <si>
    <t>50.66284, 30.57627</t>
  </si>
  <si>
    <t>50.65874, 30.62218</t>
  </si>
  <si>
    <t>50.65883, 30.62716</t>
  </si>
  <si>
    <t>50.65920, 30.62812</t>
  </si>
  <si>
    <t>50.65811, 30.62756</t>
  </si>
  <si>
    <t>50.65646, 30.62683</t>
  </si>
  <si>
    <t>50.65483, 30.62664</t>
  </si>
  <si>
    <t>50.64623, 30.62515</t>
  </si>
  <si>
    <t>50.64333, 30.62473</t>
  </si>
  <si>
    <t>50.64050, 30.62438</t>
  </si>
  <si>
    <t>50.64442, 30.62546</t>
  </si>
  <si>
    <t>50.64258, 30.62518</t>
  </si>
  <si>
    <t>50.64088, 30.62496</t>
  </si>
  <si>
    <t>РАЗОМ по лісгоспу</t>
  </si>
  <si>
    <t>Прохідна рубка</t>
  </si>
  <si>
    <t>Дніпровсько
-Тетерівське
 ДЛМГ</t>
  </si>
  <si>
    <t>Рихтянське</t>
  </si>
  <si>
    <t>КИ ЛРК №017683</t>
  </si>
  <si>
    <t>ПРХ- вибірковий</t>
  </si>
  <si>
    <t>хв(Сз)</t>
  </si>
  <si>
    <t>Димерська</t>
  </si>
  <si>
    <t>Богданівське</t>
  </si>
  <si>
    <t>КИ ЛРК № 017684</t>
  </si>
  <si>
    <t>Пилявське</t>
  </si>
  <si>
    <t>КИ ЛРК №017685</t>
  </si>
  <si>
    <t>27.01.2022</t>
  </si>
  <si>
    <t>Овдієвонивське</t>
  </si>
  <si>
    <t>КИ ЛРК №017686</t>
  </si>
  <si>
    <t>Сухолуцьке</t>
  </si>
  <si>
    <t>КИ ЛРК №017687</t>
  </si>
  <si>
    <t>Всього</t>
  </si>
  <si>
    <t>Вибіркова санітарна рубка</t>
  </si>
  <si>
    <t>Дніпровсько-
Тетерівське
ДЛМГ</t>
  </si>
  <si>
    <t>КИ ЛРК №017678</t>
  </si>
  <si>
    <t>Санітарна рубка-
вибірковий</t>
  </si>
  <si>
    <t>Зрубано</t>
  </si>
  <si>
    <t>КИ ЛРК №017679</t>
  </si>
  <si>
    <t>КИ ЛРК №017680</t>
  </si>
  <si>
    <t>КИ ЛРК №017681</t>
  </si>
  <si>
    <t>КИ ЛРК №017682</t>
  </si>
  <si>
    <t>ДП"Димерський лісгосп"</t>
  </si>
  <si>
    <t>Руднянське</t>
  </si>
  <si>
    <t>015216</t>
  </si>
  <si>
    <t>IV</t>
  </si>
  <si>
    <t>СДР</t>
  </si>
  <si>
    <t>Хв</t>
  </si>
  <si>
    <t>˗</t>
  </si>
  <si>
    <t>50.87432, 30.16854</t>
  </si>
  <si>
    <t>В розробці</t>
  </si>
  <si>
    <t>Димерське</t>
  </si>
  <si>
    <t>015221</t>
  </si>
  <si>
    <t>ССР</t>
  </si>
  <si>
    <t>Мл</t>
  </si>
  <si>
    <t>50.89418, 30.14858</t>
  </si>
  <si>
    <t>015222</t>
  </si>
  <si>
    <t>50.88173, 30.21541</t>
  </si>
  <si>
    <t>015223</t>
  </si>
  <si>
    <t>50.92296, 30.13794</t>
  </si>
  <si>
    <t>50.88793, 30.19043</t>
  </si>
  <si>
    <t>50.88596, 30.20658</t>
  </si>
  <si>
    <t>015227</t>
  </si>
  <si>
    <t>СВР</t>
  </si>
  <si>
    <t>50.88279, 30.22978</t>
  </si>
  <si>
    <t>Дніпровське</t>
  </si>
  <si>
    <t>015218</t>
  </si>
  <si>
    <t>50.93733, 30.30536</t>
  </si>
  <si>
    <t>50.93703, 30.31558</t>
  </si>
  <si>
    <t>50.90965, 30.26504</t>
  </si>
  <si>
    <t>50.90409, 30.28433</t>
  </si>
  <si>
    <t>50.89947, 30.28968</t>
  </si>
  <si>
    <t>50.89333, 30.30914</t>
  </si>
  <si>
    <t>50.91189, 30.24753</t>
  </si>
  <si>
    <t>015224</t>
  </si>
  <si>
    <t>50.90800, 30.25130</t>
  </si>
  <si>
    <t>50.90812, 30.30271</t>
  </si>
  <si>
    <t>50.90683, 30.30908</t>
  </si>
  <si>
    <t>015226</t>
  </si>
  <si>
    <t>СШР</t>
  </si>
  <si>
    <t>50.95637, 30.35009</t>
  </si>
  <si>
    <t>015228</t>
  </si>
  <si>
    <t>50.90930, 30.28981</t>
  </si>
  <si>
    <t>Катюжанське</t>
  </si>
  <si>
    <t>015203</t>
  </si>
  <si>
    <t>II</t>
  </si>
  <si>
    <t>50.85804, 30.13999</t>
  </si>
  <si>
    <t>50.85795, 30.14364</t>
  </si>
  <si>
    <t>015207</t>
  </si>
  <si>
    <t>50.82987, 30.19278</t>
  </si>
  <si>
    <t>015209</t>
  </si>
  <si>
    <t>50.86342, 30.12131</t>
  </si>
  <si>
    <t>015213</t>
  </si>
  <si>
    <t>50.86533, 30.14995</t>
  </si>
  <si>
    <t>50.86160, 30.13010</t>
  </si>
  <si>
    <t>50.81273, 30.15933</t>
  </si>
  <si>
    <t>015214</t>
  </si>
  <si>
    <t>50.80880, 30.18699</t>
  </si>
  <si>
    <r>
      <t>Кам</t>
    </r>
    <r>
      <rPr>
        <sz val="12"/>
        <color theme="1"/>
        <rFont val="Calibri"/>
      </rPr>
      <t>ˈянське</t>
    </r>
  </si>
  <si>
    <t>015200</t>
  </si>
  <si>
    <t>50.81336, 30.27808</t>
  </si>
  <si>
    <t>015204</t>
  </si>
  <si>
    <t>50.85758, 30.23969</t>
  </si>
  <si>
    <t>50.86398, 30.24324</t>
  </si>
  <si>
    <t>50.85323, 30.29747</t>
  </si>
  <si>
    <t>50.84427, 30.28994</t>
  </si>
  <si>
    <t>50.82092, 30.24900</t>
  </si>
  <si>
    <t>50.81317, 30.26811</t>
  </si>
  <si>
    <t>015211</t>
  </si>
  <si>
    <t>50.86250, 30.28567</t>
  </si>
  <si>
    <t>50.81917, 30.23324</t>
  </si>
  <si>
    <t>Ясногородське</t>
  </si>
  <si>
    <t>015215</t>
  </si>
  <si>
    <t>Тл</t>
  </si>
  <si>
    <t>50.87243, 30.34844</t>
  </si>
  <si>
    <t>015217</t>
  </si>
  <si>
    <t>50.85070, 30.35061</t>
  </si>
  <si>
    <t>015219</t>
  </si>
  <si>
    <t>III</t>
  </si>
  <si>
    <t>50.87057, 30.35350</t>
  </si>
  <si>
    <t>015225</t>
  </si>
  <si>
    <t>50.85914, 30.34429</t>
  </si>
  <si>
    <t>Шевченківське</t>
  </si>
  <si>
    <t>015199</t>
  </si>
  <si>
    <t>50.76726, 30.14525</t>
  </si>
  <si>
    <t>50.76428, 30.16503</t>
  </si>
  <si>
    <t>50.75231, 30.15556</t>
  </si>
  <si>
    <t>015202</t>
  </si>
  <si>
    <t>50.76101, 30.16774</t>
  </si>
  <si>
    <t>015205</t>
  </si>
  <si>
    <t>50.74838, 30.12473</t>
  </si>
  <si>
    <t>015212</t>
  </si>
  <si>
    <t>50.74796, 30.14889</t>
  </si>
  <si>
    <t>Литвинівське</t>
  </si>
  <si>
    <t>015201</t>
  </si>
  <si>
    <t>50.73547, 30.14558</t>
  </si>
  <si>
    <t>50.72884, 30.14379</t>
  </si>
  <si>
    <t>50.71952, 30.15470</t>
  </si>
  <si>
    <t>015206</t>
  </si>
  <si>
    <t>50.73753, 30.15591</t>
  </si>
  <si>
    <t>50.71932, 30.11969</t>
  </si>
  <si>
    <t>50.71563, 30.11895</t>
  </si>
  <si>
    <t>015210</t>
  </si>
  <si>
    <t>50.73729, 30.17035</t>
  </si>
  <si>
    <t>015208</t>
  </si>
  <si>
    <t>50.73209, 30.13950</t>
  </si>
  <si>
    <t>015238</t>
  </si>
  <si>
    <t>50.94053, 30.09947</t>
  </si>
  <si>
    <t>Розроблена</t>
  </si>
  <si>
    <t>50.91668, 30.12881</t>
  </si>
  <si>
    <t>50.89525, 30.20969</t>
  </si>
  <si>
    <t>50.88526, 30.19532</t>
  </si>
  <si>
    <t>50.88900, 30.20866</t>
  </si>
  <si>
    <t>50.89082, 30.21250</t>
  </si>
  <si>
    <t>50.89073, 30.21600</t>
  </si>
  <si>
    <t>50.88345, 30.18221</t>
  </si>
  <si>
    <t>50.87772, 30.20292</t>
  </si>
  <si>
    <t>50.87375, 30.18511</t>
  </si>
  <si>
    <t>50.87281, 30.18712</t>
  </si>
  <si>
    <t>50.87199, 30.19835</t>
  </si>
  <si>
    <t>50.86549, 30.20976</t>
  </si>
  <si>
    <t>50.88281, 30.11414</t>
  </si>
  <si>
    <t>50.87666, 30.11077</t>
  </si>
  <si>
    <t>50.86757, 30.10710</t>
  </si>
  <si>
    <t>015241</t>
  </si>
  <si>
    <t>50.91950, 30.32401</t>
  </si>
  <si>
    <t>015244</t>
  </si>
  <si>
    <t>50.84069, 30.11522</t>
  </si>
  <si>
    <t>015240</t>
  </si>
  <si>
    <t>50.93793, 30.11280</t>
  </si>
  <si>
    <t>50.92800, 30.11161</t>
  </si>
  <si>
    <t>50.90692, 30.10964</t>
  </si>
  <si>
    <t>50.90920, 30.15198</t>
  </si>
  <si>
    <t>50.88883, 30.17821</t>
  </si>
  <si>
    <t>50.89414, 30.18524</t>
  </si>
  <si>
    <t>50.88999, 30.18240</t>
  </si>
  <si>
    <t>50.88565, 30.19192</t>
  </si>
  <si>
    <t>50.88661, 30.19397</t>
  </si>
  <si>
    <t>50.86991, 30.16496</t>
  </si>
  <si>
    <t>015245</t>
  </si>
  <si>
    <t>50.75630, 30.15090</t>
  </si>
  <si>
    <t>015239</t>
  </si>
  <si>
    <t>50.91600, 30.14014</t>
  </si>
  <si>
    <t>50.86997, 30.13823</t>
  </si>
  <si>
    <t>015231</t>
  </si>
  <si>
    <t>50.77123, 30.15790</t>
  </si>
  <si>
    <t>50.75860, 30.11732</t>
  </si>
  <si>
    <t>50.75916, 30.11592</t>
  </si>
  <si>
    <t>50.76169, 30.11736</t>
  </si>
  <si>
    <t>50.77370, 30.12060</t>
  </si>
  <si>
    <t>015237</t>
  </si>
  <si>
    <t>50.73025, 30.09955</t>
  </si>
  <si>
    <t>015234</t>
  </si>
  <si>
    <t>50.91850, 30.11213</t>
  </si>
  <si>
    <t>50.90160, 30.17901</t>
  </si>
  <si>
    <t>015242</t>
  </si>
  <si>
    <t>50.94260, 30.33844</t>
  </si>
  <si>
    <t>50.89663, 30.37314</t>
  </si>
  <si>
    <t>50.91856, 30.32249</t>
  </si>
  <si>
    <t>015232</t>
  </si>
  <si>
    <t>50.84377, 30.14608</t>
  </si>
  <si>
    <t>50.81633, 30.15588</t>
  </si>
  <si>
    <t>50.85275, 30.16682</t>
  </si>
  <si>
    <t>Камˈянське</t>
  </si>
  <si>
    <t>015233</t>
  </si>
  <si>
    <t>50.84475, 30.34011</t>
  </si>
  <si>
    <t>015235</t>
  </si>
  <si>
    <t>50.91146, 30.40734</t>
  </si>
  <si>
    <t>50.91132, 30.41029</t>
  </si>
  <si>
    <t>50.90788, 30.41456</t>
  </si>
  <si>
    <t>50.88179, 30.39082</t>
  </si>
  <si>
    <t>50.88198, 30.38872</t>
  </si>
  <si>
    <t>50.85101, 30.37546</t>
  </si>
  <si>
    <t>50.85092, 30.38065</t>
  </si>
  <si>
    <t>50.85080, 30.38220</t>
  </si>
  <si>
    <t>50.87858, 30.38584</t>
  </si>
  <si>
    <t>015230</t>
  </si>
  <si>
    <t>50.76752, 30.11085</t>
  </si>
  <si>
    <t>50.78926, 30.12151</t>
  </si>
  <si>
    <t>50.79184, 30.12789</t>
  </si>
  <si>
    <t>50.79230, 30.12724</t>
  </si>
  <si>
    <t>50.79241, 30.12569</t>
  </si>
  <si>
    <t>50.79658, 30.12253</t>
  </si>
  <si>
    <t>50.79602, 30.12097</t>
  </si>
  <si>
    <t>50.79556, 30.11958</t>
  </si>
  <si>
    <t>50.75574, 30.10730</t>
  </si>
  <si>
    <t>50.75503, 30.10955</t>
  </si>
  <si>
    <t>50.75400, 30.10918</t>
  </si>
  <si>
    <t>50.75097, 30.10050</t>
  </si>
  <si>
    <t>50.75365, 30.10370</t>
  </si>
  <si>
    <t>50.75785, 30.13954</t>
  </si>
  <si>
    <t>50.76612, 30.10838</t>
  </si>
  <si>
    <t>015246</t>
  </si>
  <si>
    <t>50.79522, 30.09232</t>
  </si>
  <si>
    <t>50.77720, 30.11788</t>
  </si>
  <si>
    <t>015248</t>
  </si>
  <si>
    <t>50.75972, 30.10675</t>
  </si>
  <si>
    <t>50.76362, 30.10770</t>
  </si>
  <si>
    <t>015236</t>
  </si>
  <si>
    <t>50.74452, 30.10566</t>
  </si>
  <si>
    <t>50.72010, 30.24259</t>
  </si>
  <si>
    <t>015247</t>
  </si>
  <si>
    <t>СРВ</t>
  </si>
  <si>
    <t>50.84595, 30.36676</t>
  </si>
  <si>
    <t>50.84508, 30.36728</t>
  </si>
  <si>
    <t>50.84418, 30.36665</t>
  </si>
  <si>
    <t>50.84425, 30.36774</t>
  </si>
  <si>
    <t>015243</t>
  </si>
  <si>
    <t>50.80191, 30.11035</t>
  </si>
  <si>
    <t>50.79397, 30.11756</t>
  </si>
  <si>
    <t>50.79106, 30.11826</t>
  </si>
  <si>
    <t>50.78170, 30.11687</t>
  </si>
  <si>
    <t>50.77050, 30.11841</t>
  </si>
  <si>
    <t>50.74964, 30.11171</t>
  </si>
  <si>
    <t>50.74797, 30.12009</t>
  </si>
  <si>
    <t>50.74700, 30.12371</t>
  </si>
  <si>
    <r>
      <t>Інші заходи, пов</t>
    </r>
    <r>
      <rPr>
        <b/>
        <sz val="16"/>
        <color theme="1"/>
        <rFont val="Calibri"/>
        <family val="2"/>
        <charset val="204"/>
      </rPr>
      <t>’язані зведенням лісового господарства</t>
    </r>
  </si>
  <si>
    <t>ДП"Макарівський лісгосп"</t>
  </si>
  <si>
    <t>Забуянське</t>
  </si>
  <si>
    <t>№017577</t>
  </si>
  <si>
    <t>50.55003, 29.59696</t>
  </si>
  <si>
    <t>розпочато</t>
  </si>
  <si>
    <t>Макарівська</t>
  </si>
  <si>
    <t>50.54796, 29.60031</t>
  </si>
  <si>
    <t>50.56008, 29.50136</t>
  </si>
  <si>
    <t>№017578</t>
  </si>
  <si>
    <t>50.54260, 29.60600</t>
  </si>
  <si>
    <t>50.53995, 29.62148</t>
  </si>
  <si>
    <t>Небелицьке</t>
  </si>
  <si>
    <t>№017579</t>
  </si>
  <si>
    <t>50.45055, 29.58386</t>
  </si>
  <si>
    <t>50.44058, 29.57034</t>
  </si>
  <si>
    <t>50.43561, 29.55952</t>
  </si>
  <si>
    <t>50.43163, 29.55582</t>
  </si>
  <si>
    <t>50.43440, 29.56348</t>
  </si>
  <si>
    <t>50.43024, 29.56640</t>
  </si>
  <si>
    <t>№017580</t>
  </si>
  <si>
    <t>50.44971, 29.59083</t>
  </si>
  <si>
    <t>50.44765, 29.60233</t>
  </si>
  <si>
    <t>50.44073, 29.55403</t>
  </si>
  <si>
    <t>Макарівське</t>
  </si>
  <si>
    <t>№017581</t>
  </si>
  <si>
    <t>50.47671, 29.65524</t>
  </si>
  <si>
    <t>50.44976, 29.64060</t>
  </si>
  <si>
    <t>50.44105, 29.65509</t>
  </si>
  <si>
    <t>50.43536, 29.63686</t>
  </si>
  <si>
    <t>50.43121, 29.63610</t>
  </si>
  <si>
    <t>50.42744, 29.63758</t>
  </si>
  <si>
    <t>№017582</t>
  </si>
  <si>
    <t>50.43210, 29.65143</t>
  </si>
  <si>
    <t>50.42904, 29.64585</t>
  </si>
  <si>
    <t>Комарівське</t>
  </si>
  <si>
    <t>№017583</t>
  </si>
  <si>
    <t>50.52866, 29.54759</t>
  </si>
  <si>
    <t>50.52010, 29.52929</t>
  </si>
  <si>
    <t>№017584</t>
  </si>
  <si>
    <t>50.52467, 29.47586</t>
  </si>
  <si>
    <t>50.52646, 29.48970</t>
  </si>
  <si>
    <t>50.51845, 29.47334</t>
  </si>
  <si>
    <t>50.52167, 29.48240</t>
  </si>
  <si>
    <t>50.51934, 29.52470</t>
  </si>
  <si>
    <t>50.50694, 29.54869</t>
  </si>
  <si>
    <t>50.49934, 29.55204</t>
  </si>
  <si>
    <t>50.50647, 29.55676</t>
  </si>
  <si>
    <t>50.49591, 29.51716</t>
  </si>
  <si>
    <t>Ніжиловицьке</t>
  </si>
  <si>
    <t>№017586</t>
  </si>
  <si>
    <t>50.51906, 29.59556</t>
  </si>
  <si>
    <t>вільхова</t>
  </si>
  <si>
    <t>50.50515, 29.59313</t>
  </si>
  <si>
    <t>50.50949, 29.59833</t>
  </si>
  <si>
    <t>50.49557, 29.60293</t>
  </si>
  <si>
    <t>50.51819, 29.63264</t>
  </si>
  <si>
    <t>50.48185, 29.51223</t>
  </si>
  <si>
    <t>50.47411, 29.52679</t>
  </si>
  <si>
    <t>50.47545, 29.55771</t>
  </si>
  <si>
    <t>50.46789, 29.55902</t>
  </si>
  <si>
    <t>50.51286, 29.66980</t>
  </si>
  <si>
    <t>50.51187, 29.66374</t>
  </si>
  <si>
    <t>50.48482, 29.67241</t>
  </si>
  <si>
    <t>№017587</t>
  </si>
  <si>
    <t>50.52242, 29.60080</t>
  </si>
  <si>
    <t>50.52265, 29.60762</t>
  </si>
  <si>
    <t>50.49784, 29.61421</t>
  </si>
  <si>
    <t>50.51059, 29.64261</t>
  </si>
  <si>
    <t>50.50319, 29.66429</t>
  </si>
  <si>
    <t>50.51588, 29.67586</t>
  </si>
  <si>
    <t>50.51056, 29.67542</t>
  </si>
  <si>
    <t>50.48294, 29.65843</t>
  </si>
  <si>
    <t>№017594</t>
  </si>
  <si>
    <t>50.53966, 29.53139</t>
  </si>
  <si>
    <t>ялинова</t>
  </si>
  <si>
    <t>50.51843, 29.54415</t>
  </si>
  <si>
    <t>50.52438, 29.56124</t>
  </si>
  <si>
    <t>50.51091, 29.53758</t>
  </si>
  <si>
    <t>50.51986, 29.57679</t>
  </si>
  <si>
    <t>№017595</t>
  </si>
  <si>
    <t>50.53899, 29.52080</t>
  </si>
  <si>
    <t>50.53468, 29.56730</t>
  </si>
  <si>
    <t>4.3</t>
  </si>
  <si>
    <t>50.53972, 29.58236</t>
  </si>
  <si>
    <t>№017596</t>
  </si>
  <si>
    <t>50.43254, 29.64600</t>
  </si>
  <si>
    <t>№017597</t>
  </si>
  <si>
    <t>грабова</t>
  </si>
  <si>
    <t>50.44612, 29.57742</t>
  </si>
  <si>
    <t>№017598</t>
  </si>
  <si>
    <t>50.44463, 29.59341</t>
  </si>
  <si>
    <t>№017599</t>
  </si>
  <si>
    <t>50.50451, 29.68137</t>
  </si>
  <si>
    <t>ДП "Макарівський лісгосп"</t>
  </si>
  <si>
    <t>Бишівське</t>
  </si>
  <si>
    <t>№017592</t>
  </si>
  <si>
    <t>50.38459, 29.86817</t>
  </si>
  <si>
    <t>16.1</t>
  </si>
  <si>
    <t>50.29401, 29.99480</t>
  </si>
  <si>
    <t>№017600</t>
  </si>
  <si>
    <t>50.55641, 29.88886</t>
  </si>
  <si>
    <t>50.55065, 29.92424</t>
  </si>
  <si>
    <t>5.1</t>
  </si>
  <si>
    <t>50.55065, 29.91254</t>
  </si>
  <si>
    <t>50.48828, 29.97155</t>
  </si>
  <si>
    <t>50.48801, 29.97536</t>
  </si>
  <si>
    <t>50.45176, 29.88838</t>
  </si>
  <si>
    <t>50.44870, 29.63958</t>
  </si>
  <si>
    <t>№017593</t>
  </si>
  <si>
    <t>50.40445, 29.79759</t>
  </si>
  <si>
    <t>50.41002, 29.85444</t>
  </si>
  <si>
    <t>50.39513, 29.85146</t>
  </si>
  <si>
    <t>50.29455, 29.70818</t>
  </si>
  <si>
    <t>Бишівська</t>
  </si>
  <si>
    <t>50.29541, 29.70820</t>
  </si>
  <si>
    <t>№017601</t>
  </si>
  <si>
    <t>50.55008, 29.89776</t>
  </si>
  <si>
    <t>50.51935, 29.88535</t>
  </si>
  <si>
    <t>50.50516, 29.92799</t>
  </si>
  <si>
    <t>50.49165, 29.95605</t>
  </si>
  <si>
    <t>50.48148, 30.01979</t>
  </si>
  <si>
    <t>50.48107, 30.02998</t>
  </si>
  <si>
    <t>50.47493, 30.02915</t>
  </si>
  <si>
    <t>50.42120, 29.81246</t>
  </si>
  <si>
    <t>50.47178, 29.65231</t>
  </si>
  <si>
    <t>50.47676, 29.65922</t>
  </si>
  <si>
    <t>50.46566, 29.65801</t>
  </si>
  <si>
    <t>50.44090, 29.64374</t>
  </si>
  <si>
    <t>50.45113, 29.68782</t>
  </si>
  <si>
    <t>50.45170, 29.69026</t>
  </si>
  <si>
    <t>50.45015, 29.69075</t>
  </si>
  <si>
    <t>50.44357, 29.66534</t>
  </si>
  <si>
    <t>№017588</t>
  </si>
  <si>
    <t>50.29793, 29.70065</t>
  </si>
  <si>
    <t>№017589</t>
  </si>
  <si>
    <t>50.30650, 29.99362</t>
  </si>
  <si>
    <t>50.30592, 29.99553</t>
  </si>
  <si>
    <t>50.30757, 29.99648</t>
  </si>
  <si>
    <t>50.30891, 29.68305</t>
  </si>
  <si>
    <t>№017590</t>
  </si>
  <si>
    <t>50.50398, 29.51205</t>
  </si>
  <si>
    <t>№017591</t>
  </si>
  <si>
    <t>50.55169, 29.59193</t>
  </si>
  <si>
    <t>50.54982, 29.59737</t>
  </si>
  <si>
    <t>50.53728, 29.62950</t>
  </si>
  <si>
    <t>50.58437, 29.57242</t>
  </si>
  <si>
    <t>50.57186, 29.56878</t>
  </si>
  <si>
    <t>№017602</t>
  </si>
  <si>
    <t>50.57756, 29.68370</t>
  </si>
  <si>
    <t>50.57539, 29.68202</t>
  </si>
  <si>
    <t>50.57512, 29.38377</t>
  </si>
  <si>
    <t>50.57351, 29.68007</t>
  </si>
  <si>
    <t>50.54798, 29.62209</t>
  </si>
  <si>
    <t>50.58541, 29.55488</t>
  </si>
  <si>
    <t>50.58474, 29.55653</t>
  </si>
  <si>
    <t>50.57318, 29.56837</t>
  </si>
  <si>
    <t>50.57285, 29.57022</t>
  </si>
  <si>
    <t>№017603</t>
  </si>
  <si>
    <t>50.50485, 29.92293</t>
  </si>
  <si>
    <t>50.50401, 29.93431</t>
  </si>
  <si>
    <t>50.49662, 29.93107</t>
  </si>
  <si>
    <t>50.49623, 29.92527</t>
  </si>
  <si>
    <t>50.49372, 29.92804</t>
  </si>
  <si>
    <t>50.49496, 29.95319</t>
  </si>
  <si>
    <t>50.49265, 29.96520</t>
  </si>
  <si>
    <t>50.49044, 29.96506</t>
  </si>
  <si>
    <t>10.3</t>
  </si>
  <si>
    <t>50.48899, 29.96925</t>
  </si>
  <si>
    <t>50.48776, 29.98040</t>
  </si>
  <si>
    <t>50.50607, 29.88336</t>
  </si>
  <si>
    <t>50.50404, 29.87962</t>
  </si>
  <si>
    <t>50.50176, 29.87821</t>
  </si>
  <si>
    <t>50.43336, 29.74970</t>
  </si>
  <si>
    <t>50.44672, 29.61525</t>
  </si>
  <si>
    <t>50.44659, 29.63049</t>
  </si>
  <si>
    <t>50.44665, 29.63519</t>
  </si>
  <si>
    <t>Інші заходи, пов’язані зведенням лісового господарства</t>
  </si>
  <si>
    <t>ДП "Білоцерківський лісгосп"</t>
  </si>
  <si>
    <t>Білоцерківське</t>
  </si>
  <si>
    <t>№015445</t>
  </si>
  <si>
    <t>СЛР</t>
  </si>
  <si>
    <t>Дубова</t>
  </si>
  <si>
    <t>49.711694, 29.870891</t>
  </si>
  <si>
    <t xml:space="preserve">Розпочата  </t>
  </si>
  <si>
    <t>Фурсівська</t>
  </si>
  <si>
    <t>Тетіївське</t>
  </si>
  <si>
    <t>№ 015451</t>
  </si>
  <si>
    <t>Ясенева</t>
  </si>
  <si>
    <t>49.278592, 29.644689</t>
  </si>
  <si>
    <t>ДП"Білоцерківський лісгосп"</t>
  </si>
  <si>
    <t>Сухоліське</t>
  </si>
  <si>
    <t>№015447</t>
  </si>
  <si>
    <t>49.70941.30.36764</t>
  </si>
  <si>
    <t xml:space="preserve">  </t>
  </si>
  <si>
    <t>Рокитнянська</t>
  </si>
  <si>
    <t>№ 015450</t>
  </si>
  <si>
    <t>Соснова</t>
  </si>
  <si>
    <t>49.72307.30.36687</t>
  </si>
  <si>
    <t>Ставищенське</t>
  </si>
  <si>
    <t>№015449</t>
  </si>
  <si>
    <t>49.378081, 30.106628</t>
  </si>
  <si>
    <t>Ставищенська</t>
  </si>
  <si>
    <t>Сквирське</t>
  </si>
  <si>
    <t>№015446</t>
  </si>
  <si>
    <t>49.81915.29.53058</t>
  </si>
  <si>
    <t>Сквирська</t>
  </si>
  <si>
    <t>Володарське</t>
  </si>
  <si>
    <t>№015448</t>
  </si>
  <si>
    <t>49.50089,29.94324</t>
  </si>
  <si>
    <t>Володарська</t>
  </si>
  <si>
    <t>№ 015475</t>
  </si>
  <si>
    <t>Горіхова</t>
  </si>
  <si>
    <t>49.475370,29.608018</t>
  </si>
  <si>
    <t xml:space="preserve"> Дубова</t>
  </si>
  <si>
    <t xml:space="preserve">49.303254,29.652068    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</si>
  <si>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</si>
  <si>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49.298751,29.639375</t>
  </si>
  <si>
    <t>49.295050,29.639846</t>
  </si>
  <si>
    <t>завершено</t>
  </si>
  <si>
    <t>49.388955,29.921928</t>
  </si>
  <si>
    <t>49.380986,29.941104</t>
  </si>
  <si>
    <t xml:space="preserve">                      </t>
  </si>
  <si>
    <t>№015469</t>
  </si>
  <si>
    <t>49.300051, 30.108988</t>
  </si>
  <si>
    <t>49.294789, 30.102809</t>
  </si>
  <si>
    <t>49.363677, 30.074669</t>
  </si>
  <si>
    <t>49.356116, 30.087587</t>
  </si>
  <si>
    <t>49.353307, 30.165993</t>
  </si>
  <si>
    <t>49.377097, 30.106902</t>
  </si>
  <si>
    <t>49.384550, 30.098630</t>
  </si>
  <si>
    <t>49.387916, 30.105260</t>
  </si>
  <si>
    <t>49.383984, 30.101870</t>
  </si>
  <si>
    <t>49.366439, 30.143726</t>
  </si>
  <si>
    <t>49.372727, 30.147073</t>
  </si>
  <si>
    <t>49.371539, 30.144938</t>
  </si>
  <si>
    <t>49.374403, 30.144412</t>
  </si>
  <si>
    <t>49.355650, 30.162683</t>
  </si>
  <si>
    <t>49.363260, 30.138650</t>
  </si>
  <si>
    <t>49.369478, 30.165504</t>
  </si>
  <si>
    <t>49.351834, 30.158874</t>
  </si>
  <si>
    <t>№015472</t>
  </si>
  <si>
    <t>49.62387, 29.96193</t>
  </si>
  <si>
    <t>№ 015476</t>
  </si>
  <si>
    <t xml:space="preserve"> Дубове</t>
  </si>
  <si>
    <t>49.430733,29.651158</t>
  </si>
  <si>
    <t>49.391909,29.939080</t>
  </si>
  <si>
    <t>49.378950,29.920246</t>
  </si>
  <si>
    <t>49.362725,29.864458</t>
  </si>
  <si>
    <t>№015470</t>
  </si>
  <si>
    <t>49.390170, 30.072667</t>
  </si>
  <si>
    <t>49.382069, 30.060694</t>
  </si>
  <si>
    <t>49.368936, 30.057068</t>
  </si>
  <si>
    <t>49.407591, 30.081251</t>
  </si>
  <si>
    <t>49.413399, 30.093782</t>
  </si>
  <si>
    <t>49.414125, 30.095241</t>
  </si>
  <si>
    <t>49.413119, 30.095585</t>
  </si>
  <si>
    <t>49.412449, 30.094254</t>
  </si>
  <si>
    <t>49.375901, 30.076737</t>
  </si>
  <si>
    <t>49.358008, 30.085202</t>
  </si>
  <si>
    <t>49.354884, 30.091704</t>
  </si>
  <si>
    <t>49.370061, 30.092455</t>
  </si>
  <si>
    <t>49.386860, 30.096596</t>
  </si>
  <si>
    <t>49.354472, 30.143106</t>
  </si>
  <si>
    <t>49.341646, 30.147215</t>
  </si>
  <si>
    <t>49.334572, 30.146357</t>
  </si>
  <si>
    <t>49.342290, 30.142269</t>
  </si>
  <si>
    <t>№015471</t>
  </si>
  <si>
    <t>49.41312,29.93015</t>
  </si>
  <si>
    <t>49.45297,29.96323</t>
  </si>
  <si>
    <t>49.60502,29.99269</t>
  </si>
  <si>
    <t>№015466</t>
  </si>
  <si>
    <t>49.603687.29.600402</t>
  </si>
  <si>
    <t>№015459</t>
  </si>
  <si>
    <t>49.369946, 30.152522</t>
  </si>
  <si>
    <t>49.352114, 30.166727</t>
  </si>
  <si>
    <t>49.390553, 30.102698</t>
  </si>
  <si>
    <t>49.388821, 30.069352</t>
  </si>
  <si>
    <t>49.361396, 30.081175</t>
  </si>
  <si>
    <t>49.300842, 30.107600</t>
  </si>
  <si>
    <t>№015465</t>
  </si>
  <si>
    <t>49,604712.29.588153</t>
  </si>
  <si>
    <t>№015457</t>
  </si>
  <si>
    <t>4.5</t>
  </si>
  <si>
    <t>49.52362,29.96102</t>
  </si>
  <si>
    <t>49.49455,29.98232</t>
  </si>
  <si>
    <t>2.1</t>
  </si>
  <si>
    <t>49.61271,30.00478</t>
  </si>
  <si>
    <t>6.2</t>
  </si>
  <si>
    <t>49.50396,29.98739</t>
  </si>
  <si>
    <t>№015458</t>
  </si>
  <si>
    <t>49.463900,29.598642</t>
  </si>
  <si>
    <t>49.385680,29.896263</t>
  </si>
  <si>
    <t>49.389259,29.910244</t>
  </si>
  <si>
    <t>49.384462,29.919110</t>
  </si>
  <si>
    <t>49.385776,29.919248</t>
  </si>
  <si>
    <t xml:space="preserve">Томилівське </t>
  </si>
  <si>
    <t>№015461</t>
  </si>
  <si>
    <t>49.7550322,30.2421779</t>
  </si>
  <si>
    <t>Білоцерківська</t>
  </si>
  <si>
    <t>49.7538378,30.2144090</t>
  </si>
  <si>
    <t>49.7552434,30.2110502</t>
  </si>
  <si>
    <t>Маловільшанська</t>
  </si>
  <si>
    <t>49.7013944,30.0198456</t>
  </si>
  <si>
    <t>49.7539786,30.2461945</t>
  </si>
  <si>
    <t>49.5622660,30.1368596</t>
  </si>
  <si>
    <t>49.7224136.30.1918251</t>
  </si>
  <si>
    <t>49.7081298,30.0159496</t>
  </si>
  <si>
    <t>49.6915592,30.0044507</t>
  </si>
  <si>
    <t>№015462</t>
  </si>
  <si>
    <t>49.72683.30.37941</t>
  </si>
  <si>
    <t>Рокитянська</t>
  </si>
  <si>
    <t>49.72725.30.38199</t>
  </si>
  <si>
    <t>49.72716.30.38873</t>
  </si>
  <si>
    <t>49.72832 30.39059</t>
  </si>
  <si>
    <t>49.72832 30.38136</t>
  </si>
  <si>
    <t>№015460</t>
  </si>
  <si>
    <t>49.335866, 30.255830</t>
  </si>
  <si>
    <t>49.358316, 30.081829</t>
  </si>
  <si>
    <t>49.360000, 30.090766</t>
  </si>
  <si>
    <t>49.368343, 30.068858</t>
  </si>
  <si>
    <t>49.367742, 30.069169</t>
  </si>
  <si>
    <t>49.388991, 30.103029</t>
  </si>
  <si>
    <t>№015463</t>
  </si>
  <si>
    <t>1.2</t>
  </si>
  <si>
    <t>49.773358.29.640202</t>
  </si>
  <si>
    <t>1.3</t>
  </si>
  <si>
    <t>49.773308.29.636604</t>
  </si>
  <si>
    <t>49.770266.29.640822</t>
  </si>
  <si>
    <t>49.771703.29.640074</t>
  </si>
  <si>
    <t>49.771338.29.637604</t>
  </si>
  <si>
    <t>ясенева</t>
  </si>
  <si>
    <t>49.765448.29.615794</t>
  </si>
  <si>
    <t>49,815225.29.563337</t>
  </si>
  <si>
    <t>49.816637.29.562443</t>
  </si>
  <si>
    <t>5.2</t>
  </si>
  <si>
    <t>49.781636.29.789262</t>
  </si>
  <si>
    <t>5.3</t>
  </si>
  <si>
    <t>49.779712.29.793013</t>
  </si>
  <si>
    <t>49.609029.29.589300</t>
  </si>
  <si>
    <t>49.604712.29.588153</t>
  </si>
  <si>
    <t>№015467</t>
  </si>
  <si>
    <t>49.52728,29.94719</t>
  </si>
  <si>
    <t>49.47952,2988948</t>
  </si>
  <si>
    <t>49.50736,2998733</t>
  </si>
  <si>
    <t>49.50789,2999179</t>
  </si>
  <si>
    <t>49.47991,2993875</t>
  </si>
  <si>
    <t>49.51506,29.95440</t>
  </si>
  <si>
    <t>49.51842,29.95569</t>
  </si>
  <si>
    <t>49.53552,29.93552</t>
  </si>
  <si>
    <t>49.45806,29.78089</t>
  </si>
  <si>
    <t>49.45675,29.78166</t>
  </si>
  <si>
    <t>49.45557,29.77789</t>
  </si>
  <si>
    <t>49.46357,29.86532</t>
  </si>
  <si>
    <t>№015464</t>
  </si>
  <si>
    <t>49.902408, 29.861750</t>
  </si>
  <si>
    <t>Кожанська</t>
  </si>
  <si>
    <t>49.839317, 29.972515</t>
  </si>
  <si>
    <t>49.841310, 29.973888</t>
  </si>
  <si>
    <t>49.834667, 30.001998</t>
  </si>
  <si>
    <t>49.706310, 29.885482</t>
  </si>
  <si>
    <t>№015468</t>
  </si>
  <si>
    <t>49.967218, 30.051350</t>
  </si>
  <si>
    <t>Ковалівська</t>
  </si>
  <si>
    <t>№015473</t>
  </si>
  <si>
    <t>49.975940, 30.039463</t>
  </si>
  <si>
    <t>49.705255, 29.886169</t>
  </si>
  <si>
    <t>№015474</t>
  </si>
  <si>
    <t>49.968046, 30.048389</t>
  </si>
  <si>
    <t>49.838957, 30.008220</t>
  </si>
  <si>
    <t>49.839981, 30.008607</t>
  </si>
  <si>
    <t>49.835857, 30.002770</t>
  </si>
  <si>
    <t>ДП"Поліське лісове господарство"</t>
  </si>
  <si>
    <t>Радинське</t>
  </si>
  <si>
    <t>№013938</t>
  </si>
  <si>
    <t>28.12.2021р.</t>
  </si>
  <si>
    <t>51.220656.29.799765</t>
  </si>
  <si>
    <t>Поліська</t>
  </si>
  <si>
    <t>51.209806.29.867212</t>
  </si>
  <si>
    <t>51.189412.29.81516</t>
  </si>
  <si>
    <t>51.17313.29.84631</t>
  </si>
  <si>
    <t>№013939</t>
  </si>
  <si>
    <t>№013940</t>
  </si>
  <si>
    <t>березова</t>
  </si>
  <si>
    <t>51.227138.29.845377</t>
  </si>
  <si>
    <t>Стещинське</t>
  </si>
  <si>
    <t>№013941</t>
  </si>
  <si>
    <t>51.151510.29.756678</t>
  </si>
  <si>
    <t>51.156959.29.694975</t>
  </si>
  <si>
    <t>№013942</t>
  </si>
  <si>
    <t>51.154572.29.685842</t>
  </si>
  <si>
    <t>51.155292.29.701308</t>
  </si>
  <si>
    <t>Зеленополянське</t>
  </si>
  <si>
    <t>№013943</t>
  </si>
  <si>
    <t>51.226870.29.484228</t>
  </si>
  <si>
    <t>№013944</t>
  </si>
  <si>
    <t>51.228953.29.488670</t>
  </si>
  <si>
    <t>51.238008.29.597890</t>
  </si>
  <si>
    <t>№013945</t>
  </si>
  <si>
    <t>51.200177.29.659126</t>
  </si>
  <si>
    <t>№013946</t>
  </si>
  <si>
    <t>51.234636.29.536767</t>
  </si>
  <si>
    <t>№013949</t>
  </si>
  <si>
    <t>10.01.2022р.</t>
  </si>
  <si>
    <t>51.21789.29.742883</t>
  </si>
  <si>
    <t>51.212122.29.84894</t>
  </si>
  <si>
    <t>51.207845.29.812801</t>
  </si>
  <si>
    <t>51.207606.29.811752</t>
  </si>
  <si>
    <t>51.193097.29.779257</t>
  </si>
  <si>
    <t>51.19102.29.778376</t>
  </si>
  <si>
    <t>№013947</t>
  </si>
  <si>
    <t>04.01.2022р.</t>
  </si>
  <si>
    <t>51.195162.29.779205</t>
  </si>
  <si>
    <t>51.177712.29.840387</t>
  </si>
  <si>
    <t>51.18017.29.843427</t>
  </si>
  <si>
    <t>51.179124.29.84349</t>
  </si>
  <si>
    <t>51.1725.29.806986</t>
  </si>
  <si>
    <t>51.10.279.29.47.580</t>
  </si>
  <si>
    <t>№013948</t>
  </si>
  <si>
    <t>06.01.2022р.</t>
  </si>
  <si>
    <t>51.213807.29.659840</t>
  </si>
  <si>
    <t>51.214627.29.664097</t>
  </si>
  <si>
    <t>Кодрянське</t>
  </si>
  <si>
    <t>018733</t>
  </si>
  <si>
    <t>суц.</t>
  </si>
  <si>
    <t>50.62375, 29.51174</t>
  </si>
  <si>
    <t>50.60059, 29.52654</t>
  </si>
  <si>
    <t>50.62696, 29.58143</t>
  </si>
  <si>
    <t>018734</t>
  </si>
  <si>
    <t>1(2)</t>
  </si>
  <si>
    <t>50.60760, 29.53052</t>
  </si>
  <si>
    <t>018735</t>
  </si>
  <si>
    <t>рів.пост.</t>
  </si>
  <si>
    <t>4(1)</t>
  </si>
  <si>
    <t>50.61554, 29.47508</t>
  </si>
  <si>
    <t>Розпочато</t>
  </si>
  <si>
    <t>Тетерівське</t>
  </si>
  <si>
    <t>018736</t>
  </si>
  <si>
    <t>50.73044, 29.62703</t>
  </si>
  <si>
    <t>Пісківська</t>
  </si>
  <si>
    <t>50.73340, 29.63061</t>
  </si>
  <si>
    <t>50.72746, 29.64191</t>
  </si>
  <si>
    <t>50.70609, 29.62489</t>
  </si>
  <si>
    <t>018739</t>
  </si>
  <si>
    <t>8 </t>
  </si>
  <si>
    <t>36</t>
  </si>
  <si>
    <t>50.75417, 29.63037</t>
  </si>
  <si>
    <t>10 </t>
  </si>
  <si>
    <t>10</t>
  </si>
  <si>
    <t>50.76077, 29.63947</t>
  </si>
  <si>
    <t>12 </t>
  </si>
  <si>
    <t>21</t>
  </si>
  <si>
    <t>50.75648, 29.66153</t>
  </si>
  <si>
    <t>21 </t>
  </si>
  <si>
    <t>17</t>
  </si>
  <si>
    <t>50.74950, 29.64728</t>
  </si>
  <si>
    <t>32 </t>
  </si>
  <si>
    <t>20</t>
  </si>
  <si>
    <t>50.73810, 29.64891</t>
  </si>
  <si>
    <t>46 </t>
  </si>
  <si>
    <t>50.73021, 29.66057</t>
  </si>
  <si>
    <t>56 </t>
  </si>
  <si>
    <t>11</t>
  </si>
  <si>
    <t>50.72146, 29.64036</t>
  </si>
  <si>
    <t>71 </t>
  </si>
  <si>
    <t>12</t>
  </si>
  <si>
    <t>50.70952, 29.64741</t>
  </si>
  <si>
    <t>26</t>
  </si>
  <si>
    <t>50.70745, 29.65359</t>
  </si>
  <si>
    <t>Пісківське</t>
  </si>
  <si>
    <t>018740</t>
  </si>
  <si>
    <t>1.1</t>
  </si>
  <si>
    <t>50.66917, 29.63921</t>
  </si>
  <si>
    <t>50.66122, 29.63819</t>
  </si>
  <si>
    <t>018741</t>
  </si>
  <si>
    <t>1(1)</t>
  </si>
  <si>
    <t>50.67961, 29.69803</t>
  </si>
  <si>
    <t>018742</t>
  </si>
  <si>
    <t>51 </t>
  </si>
  <si>
    <t>3 </t>
  </si>
  <si>
    <t>50.67645, 29.63825</t>
  </si>
  <si>
    <t>53 </t>
  </si>
  <si>
    <t>7 </t>
  </si>
  <si>
    <t>50.67601, 29.65823</t>
  </si>
  <si>
    <t>69 </t>
  </si>
  <si>
    <t>4 </t>
  </si>
  <si>
    <t>50.67261, 29.64794</t>
  </si>
  <si>
    <t>72 </t>
  </si>
  <si>
    <t>6 </t>
  </si>
  <si>
    <t>50.67411, 29.67441</t>
  </si>
  <si>
    <t>124</t>
  </si>
  <si>
    <t>1 </t>
  </si>
  <si>
    <t>50.65842, 29.66266</t>
  </si>
  <si>
    <t>125</t>
  </si>
  <si>
    <t>50.65698, 29.67128</t>
  </si>
  <si>
    <t>131</t>
  </si>
  <si>
    <t>31</t>
  </si>
  <si>
    <t>50.66182, 29.71730</t>
  </si>
  <si>
    <t>136</t>
  </si>
  <si>
    <t>50.65328, 29.64899</t>
  </si>
  <si>
    <t>137</t>
  </si>
  <si>
    <t>2 </t>
  </si>
  <si>
    <t>50.65420, 29.65783</t>
  </si>
  <si>
    <t>50.65303, 29.65581</t>
  </si>
  <si>
    <t>018743</t>
  </si>
  <si>
    <t>Вільхова</t>
  </si>
  <si>
    <t>50.66933, 29.71894</t>
  </si>
  <si>
    <t>018744</t>
  </si>
  <si>
    <t>50.67076, 29.72555</t>
  </si>
  <si>
    <t>018745</t>
  </si>
  <si>
    <t>Березова</t>
  </si>
  <si>
    <t>50.66269, 29.68920</t>
  </si>
  <si>
    <t>Мигальське</t>
  </si>
  <si>
    <t>018746</t>
  </si>
  <si>
    <t>50.66431, 29.53919</t>
  </si>
  <si>
    <t>50.65978, 29.54006</t>
  </si>
  <si>
    <t>50.65607, 29.53774</t>
  </si>
  <si>
    <t>018747</t>
  </si>
  <si>
    <t xml:space="preserve">21 </t>
  </si>
  <si>
    <t>15</t>
  </si>
  <si>
    <t>50.65488, 29.59352</t>
  </si>
  <si>
    <t xml:space="preserve">23 </t>
  </si>
  <si>
    <t xml:space="preserve">2 </t>
  </si>
  <si>
    <t>50.65364, 29.60709</t>
  </si>
  <si>
    <t xml:space="preserve">38 </t>
  </si>
  <si>
    <t>50.63971, 29.62571</t>
  </si>
  <si>
    <t xml:space="preserve">39 </t>
  </si>
  <si>
    <t>50.63352, 29.63080</t>
  </si>
  <si>
    <t xml:space="preserve">45 </t>
  </si>
  <si>
    <t>50.65031, 29.58960</t>
  </si>
  <si>
    <t xml:space="preserve">46 </t>
  </si>
  <si>
    <t>50.64569, 29.59419</t>
  </si>
  <si>
    <t xml:space="preserve">77 </t>
  </si>
  <si>
    <t>50.64176, 29.57951</t>
  </si>
  <si>
    <t>018749</t>
  </si>
  <si>
    <t>5(1)</t>
  </si>
  <si>
    <t>50.65235, 29.59266</t>
  </si>
  <si>
    <t>3(2)</t>
  </si>
  <si>
    <t>50.63784, 29.61265</t>
  </si>
  <si>
    <t>018750</t>
  </si>
  <si>
    <t>10(1)</t>
  </si>
  <si>
    <t>50.66327, 29.55388</t>
  </si>
  <si>
    <t>Мирчанське</t>
  </si>
  <si>
    <t>019001</t>
  </si>
  <si>
    <t>33</t>
  </si>
  <si>
    <t>50.76455, 29.77493</t>
  </si>
  <si>
    <t xml:space="preserve">34 </t>
  </si>
  <si>
    <t>50.74479, 29.78559</t>
  </si>
  <si>
    <t xml:space="preserve">62 </t>
  </si>
  <si>
    <t>35</t>
  </si>
  <si>
    <t>50.71767, 29.81701</t>
  </si>
  <si>
    <t xml:space="preserve">69 </t>
  </si>
  <si>
    <t>47</t>
  </si>
  <si>
    <t>50.71275, 29.82616</t>
  </si>
  <si>
    <t>019002</t>
  </si>
  <si>
    <t>24(2)</t>
  </si>
  <si>
    <t>50.76427, 29.77790</t>
  </si>
  <si>
    <t xml:space="preserve">Блідчанське </t>
  </si>
  <si>
    <t>019003</t>
  </si>
  <si>
    <t>32</t>
  </si>
  <si>
    <t>50.82985, 29.81926</t>
  </si>
  <si>
    <t>Іванківська</t>
  </si>
  <si>
    <t xml:space="preserve">6 </t>
  </si>
  <si>
    <t>50.82707, 29.76224</t>
  </si>
  <si>
    <t xml:space="preserve">26 </t>
  </si>
  <si>
    <t>25</t>
  </si>
  <si>
    <t>50.81392, 29.81258</t>
  </si>
  <si>
    <t>019004</t>
  </si>
  <si>
    <t xml:space="preserve">30 </t>
  </si>
  <si>
    <t>24</t>
  </si>
  <si>
    <t>50.81398, 29.84886</t>
  </si>
  <si>
    <t>50.80730, 29.79571</t>
  </si>
  <si>
    <t>50.80282, 29.79644</t>
  </si>
  <si>
    <t xml:space="preserve">55 </t>
  </si>
  <si>
    <t xml:space="preserve">4 </t>
  </si>
  <si>
    <t>50.80057, 29.79872</t>
  </si>
  <si>
    <t>19</t>
  </si>
  <si>
    <t>50.79430, 29.79906</t>
  </si>
  <si>
    <t>14</t>
  </si>
  <si>
    <t>50.78501, 29.74069</t>
  </si>
  <si>
    <t xml:space="preserve">76 </t>
  </si>
  <si>
    <t>50.77766, 29.76347</t>
  </si>
  <si>
    <t xml:space="preserve">78 </t>
  </si>
  <si>
    <t xml:space="preserve">7 </t>
  </si>
  <si>
    <t>50.78233, 29.77807</t>
  </si>
  <si>
    <t>019005</t>
  </si>
  <si>
    <t>50.79215, 29.80319</t>
  </si>
  <si>
    <t>50.78304, 29.78674</t>
  </si>
  <si>
    <t xml:space="preserve">Кухарське </t>
  </si>
  <si>
    <t>019006</t>
  </si>
  <si>
    <t>50.79743, 29.69143</t>
  </si>
  <si>
    <t>50.79715, 29.69487</t>
  </si>
  <si>
    <t>019007</t>
  </si>
  <si>
    <t xml:space="preserve">24 </t>
  </si>
  <si>
    <t>50.81196, 29.71416</t>
  </si>
  <si>
    <t>50.81098, 29.73509</t>
  </si>
  <si>
    <t xml:space="preserve">29 </t>
  </si>
  <si>
    <t>18</t>
  </si>
  <si>
    <t>50.80201, 29.62514</t>
  </si>
  <si>
    <t xml:space="preserve">9 </t>
  </si>
  <si>
    <t>50.79626, 29.62325</t>
  </si>
  <si>
    <t>019008</t>
  </si>
  <si>
    <t xml:space="preserve">42 </t>
  </si>
  <si>
    <t>50.80468, 29.72585</t>
  </si>
  <si>
    <t xml:space="preserve">54 </t>
  </si>
  <si>
    <t>50.79307, 29.68694</t>
  </si>
  <si>
    <t xml:space="preserve">56 </t>
  </si>
  <si>
    <t>22</t>
  </si>
  <si>
    <t>50.79245, 29.70038</t>
  </si>
  <si>
    <t xml:space="preserve">65 </t>
  </si>
  <si>
    <t>50.78345, 29.64558</t>
  </si>
  <si>
    <t xml:space="preserve">67 </t>
  </si>
  <si>
    <t>50.78321, 29.65812</t>
  </si>
  <si>
    <t xml:space="preserve">74 </t>
  </si>
  <si>
    <t>50.78516, 29.70907</t>
  </si>
  <si>
    <t>50.78981, 29.72629</t>
  </si>
  <si>
    <t xml:space="preserve">90 </t>
  </si>
  <si>
    <t>16</t>
  </si>
  <si>
    <t>50.77729, 29.70223</t>
  </si>
  <si>
    <t>019009</t>
  </si>
  <si>
    <t xml:space="preserve">43 </t>
  </si>
  <si>
    <t>7(1)</t>
  </si>
  <si>
    <t>50.80700, 29.72900</t>
  </si>
  <si>
    <t>8(1)</t>
  </si>
  <si>
    <t>50.79636, 29.71721</t>
  </si>
  <si>
    <t xml:space="preserve">58 </t>
  </si>
  <si>
    <t>13</t>
  </si>
  <si>
    <t>50.79385, 29.71895</t>
  </si>
  <si>
    <t xml:space="preserve">59 </t>
  </si>
  <si>
    <t>12(1)</t>
  </si>
  <si>
    <t>50.79815, 29.72508</t>
  </si>
  <si>
    <t>Поташнянське</t>
  </si>
  <si>
    <t>019010</t>
  </si>
  <si>
    <t xml:space="preserve">11 </t>
  </si>
  <si>
    <t>50.74892, 29.69673</t>
  </si>
  <si>
    <t xml:space="preserve">50 </t>
  </si>
  <si>
    <t>50.72663, 29.76650</t>
  </si>
  <si>
    <t xml:space="preserve">57 </t>
  </si>
  <si>
    <t>50.71386, 29.71820</t>
  </si>
  <si>
    <t>50.71007, 29.75962</t>
  </si>
  <si>
    <t xml:space="preserve">85 </t>
  </si>
  <si>
    <t>50.69509, 29.70844</t>
  </si>
  <si>
    <t xml:space="preserve">91 </t>
  </si>
  <si>
    <t>50.69801, 29.74771</t>
  </si>
  <si>
    <t xml:space="preserve">93 </t>
  </si>
  <si>
    <t>50.69899, 29.76759</t>
  </si>
  <si>
    <t xml:space="preserve">94 </t>
  </si>
  <si>
    <t>50.70141, 29.77171</t>
  </si>
  <si>
    <t>019011</t>
  </si>
  <si>
    <t>50.69043, 29.68685</t>
  </si>
  <si>
    <t>50.67894, 29.74313</t>
  </si>
  <si>
    <t>019012</t>
  </si>
  <si>
    <t>50.69897, 29.72620</t>
  </si>
  <si>
    <t>019048</t>
  </si>
  <si>
    <t>виб.</t>
  </si>
  <si>
    <t> 53</t>
  </si>
  <si>
    <t>50.73484, 29.79457</t>
  </si>
  <si>
    <t> 79</t>
  </si>
  <si>
    <t>50.70901, 29.77130</t>
  </si>
  <si>
    <t> 80</t>
  </si>
  <si>
    <t>50.71187, 29.77898</t>
  </si>
  <si>
    <t>50.70722, 29.77795</t>
  </si>
  <si>
    <t> 81</t>
  </si>
  <si>
    <t>50.70836, 29.78666</t>
  </si>
  <si>
    <t>50.70798, 29.78614</t>
  </si>
  <si>
    <t> 83</t>
  </si>
  <si>
    <t>50.69542, 29.69390</t>
  </si>
  <si>
    <t> 84</t>
  </si>
  <si>
    <t>50.69537, 29.69462</t>
  </si>
  <si>
    <t> 91</t>
  </si>
  <si>
    <t>7.1</t>
  </si>
  <si>
    <t>50.69930, 29.75392</t>
  </si>
  <si>
    <t>50.69835, 29.75354</t>
  </si>
  <si>
    <t>50.69998, 29.75354</t>
  </si>
  <si>
    <t>101</t>
  </si>
  <si>
    <t>50.68434, 29.72180</t>
  </si>
  <si>
    <t>104</t>
  </si>
  <si>
    <t>50.69141, 29.74497</t>
  </si>
  <si>
    <t>019051</t>
  </si>
  <si>
    <t>50.66473, 29.54624</t>
  </si>
  <si>
    <t>50.66333, 29.54414</t>
  </si>
  <si>
    <t>50.65421, 29.55227</t>
  </si>
  <si>
    <t>019059</t>
  </si>
  <si>
    <t>  4</t>
  </si>
  <si>
    <t>50.76623, 29.73985</t>
  </si>
  <si>
    <t> 20</t>
  </si>
  <si>
    <t>50.75739, 29.76588</t>
  </si>
  <si>
    <t> 27</t>
  </si>
  <si>
    <t>10.1</t>
  </si>
  <si>
    <t>50.74745, 29.72672</t>
  </si>
  <si>
    <t> 35</t>
  </si>
  <si>
    <t>50.75358, 29.79121</t>
  </si>
  <si>
    <t> 37</t>
  </si>
  <si>
    <t>50.74763, 29.80220</t>
  </si>
  <si>
    <t> 45</t>
  </si>
  <si>
    <t>50.73315, 29.75332</t>
  </si>
  <si>
    <t>019068</t>
  </si>
  <si>
    <t>50.68595, 29.67364</t>
  </si>
  <si>
    <t>50.68033, 29.66656</t>
  </si>
  <si>
    <t>019036</t>
  </si>
  <si>
    <t>  7</t>
  </si>
  <si>
    <t>50.76442, 29.77260</t>
  </si>
  <si>
    <t>Бродянська</t>
  </si>
  <si>
    <t>  9</t>
  </si>
  <si>
    <t>50.76610, 29.78562</t>
  </si>
  <si>
    <t> 17</t>
  </si>
  <si>
    <t>50.75621, 29.74433</t>
  </si>
  <si>
    <t> 18</t>
  </si>
  <si>
    <t>50.75615, 29.75313</t>
  </si>
  <si>
    <t> 19</t>
  </si>
  <si>
    <t>50.75998, 29.75683</t>
  </si>
  <si>
    <t>50.75892, 29.75388</t>
  </si>
  <si>
    <t>50.75793, 29.76028</t>
  </si>
  <si>
    <t>50.75686, 29.76653</t>
  </si>
  <si>
    <t>50.75652, 29.76317</t>
  </si>
  <si>
    <t> 21</t>
  </si>
  <si>
    <t>50.75911, 29.77275</t>
  </si>
  <si>
    <t> 22</t>
  </si>
  <si>
    <t>50.75909, 29.77773</t>
  </si>
  <si>
    <t> 25</t>
  </si>
  <si>
    <t>50.76046, 29.80486</t>
  </si>
  <si>
    <t>50.75535, 29.80332</t>
  </si>
  <si>
    <t> 26</t>
  </si>
  <si>
    <t>50.75955, 29.81422</t>
  </si>
  <si>
    <t>50.75939, 29.81626</t>
  </si>
  <si>
    <t>50.75567, 29.80993</t>
  </si>
  <si>
    <t> 38</t>
  </si>
  <si>
    <t>50.75205, 29.80858</t>
  </si>
  <si>
    <t> 41</t>
  </si>
  <si>
    <t>50.73450, 29.72101</t>
  </si>
  <si>
    <t> 60</t>
  </si>
  <si>
    <t>50.71828, 29.80554</t>
  </si>
  <si>
    <t>50.71667, 29.79882</t>
  </si>
  <si>
    <t>019043</t>
  </si>
  <si>
    <t>50.64407, 29.49199</t>
  </si>
  <si>
    <t> 11</t>
  </si>
  <si>
    <t>50.63969, 29.50152</t>
  </si>
  <si>
    <t>50.63828, 29.50246</t>
  </si>
  <si>
    <t> 12</t>
  </si>
  <si>
    <t>50.63545, 29.50858</t>
  </si>
  <si>
    <t> 13</t>
  </si>
  <si>
    <t>50.63167, 29.51192</t>
  </si>
  <si>
    <t>50.63683, 29.49703</t>
  </si>
  <si>
    <t>50.63660, 29.49534</t>
  </si>
  <si>
    <t>50.62248, 29.51659</t>
  </si>
  <si>
    <t> 32</t>
  </si>
  <si>
    <t>50.63677, 29.48206</t>
  </si>
  <si>
    <t>50.63603, 29.48354</t>
  </si>
  <si>
    <t> 34</t>
  </si>
  <si>
    <t>50.62822, 29.49968</t>
  </si>
  <si>
    <t> 44</t>
  </si>
  <si>
    <t>50.63320, 29.47942</t>
  </si>
  <si>
    <t>50.63222, 29.47818</t>
  </si>
  <si>
    <t> 46</t>
  </si>
  <si>
    <t>50.62825, 29.48436</t>
  </si>
  <si>
    <t> 58</t>
  </si>
  <si>
    <t>50.62738, 29.47025</t>
  </si>
  <si>
    <t> 71</t>
  </si>
  <si>
    <t>50.62424, 29.47423</t>
  </si>
  <si>
    <t>50.62275, 29.47573</t>
  </si>
  <si>
    <t>50.62248, 29.47234</t>
  </si>
  <si>
    <t>50.62752, 29.45989</t>
  </si>
  <si>
    <t>50.62636, 29.45776</t>
  </si>
  <si>
    <t>019044</t>
  </si>
  <si>
    <t> 47</t>
  </si>
  <si>
    <t>50.73108, 29.74673</t>
  </si>
  <si>
    <t> 48</t>
  </si>
  <si>
    <t>50.73131, 29.75175</t>
  </si>
  <si>
    <t> 50</t>
  </si>
  <si>
    <t>50.73236, 29.76554</t>
  </si>
  <si>
    <t>50.72619, 29.77258</t>
  </si>
  <si>
    <t> 63</t>
  </si>
  <si>
    <t>50.71563, 29.76038</t>
  </si>
  <si>
    <t> 65</t>
  </si>
  <si>
    <t>50.71759, 29.77686</t>
  </si>
  <si>
    <t> 66</t>
  </si>
  <si>
    <t>50.71754, 29.78321</t>
  </si>
  <si>
    <t> 68</t>
  </si>
  <si>
    <t>50.70796, 29.69104</t>
  </si>
  <si>
    <t>50.70988, 29.78346</t>
  </si>
  <si>
    <t>50.71431, 29.78983</t>
  </si>
  <si>
    <t>50.69560, 29.68632</t>
  </si>
  <si>
    <t>50.69435, 29.69224</t>
  </si>
  <si>
    <t>50.69321, 29.68885</t>
  </si>
  <si>
    <t> 86</t>
  </si>
  <si>
    <t>50.69525, 29.68615</t>
  </si>
  <si>
    <t> 99</t>
  </si>
  <si>
    <t>50.68562, 29.71070</t>
  </si>
  <si>
    <t>50.68345, 29.70791</t>
  </si>
  <si>
    <t>100</t>
  </si>
  <si>
    <t>50.68505, 29.71574</t>
  </si>
  <si>
    <t>50.68479, 29.71456</t>
  </si>
  <si>
    <t>019045</t>
  </si>
  <si>
    <t> 23</t>
  </si>
  <si>
    <t>50.81652, 29.71112</t>
  </si>
  <si>
    <t> 24</t>
  </si>
  <si>
    <t>50.81340, 29.71406</t>
  </si>
  <si>
    <t> 39</t>
  </si>
  <si>
    <t>50.80750, 29.70284</t>
  </si>
  <si>
    <t> 40</t>
  </si>
  <si>
    <t>50.80685, 29.71216</t>
  </si>
  <si>
    <t>019055</t>
  </si>
  <si>
    <t>50.63898, 29.63304</t>
  </si>
  <si>
    <t>50.64183, 29.64401</t>
  </si>
  <si>
    <t>50.65492, 29.52536</t>
  </si>
  <si>
    <t>019060</t>
  </si>
  <si>
    <t>50.75774, 29.74269</t>
  </si>
  <si>
    <t>50.75972, 29.76277</t>
  </si>
  <si>
    <t>50.75934, 29.76110</t>
  </si>
  <si>
    <t>50.75588, 29.76946</t>
  </si>
  <si>
    <t>50.75624, 29.78612</t>
  </si>
  <si>
    <t> 56</t>
  </si>
  <si>
    <t>50.72668, 29.80510</t>
  </si>
  <si>
    <t> 61</t>
  </si>
  <si>
    <t>50.72527, 29.80591</t>
  </si>
  <si>
    <t>50.72283, 29.80943</t>
  </si>
  <si>
    <t> 62</t>
  </si>
  <si>
    <t>50.71824, 29.81398</t>
  </si>
  <si>
    <t> 64</t>
  </si>
  <si>
    <t>50.72484, 29.83175</t>
  </si>
  <si>
    <t>019067</t>
  </si>
  <si>
    <t>50.67956, 29.67231</t>
  </si>
  <si>
    <t>50.68048, 29.67900</t>
  </si>
  <si>
    <t>019070</t>
  </si>
  <si>
    <t>50.75347, 29.63278</t>
  </si>
  <si>
    <t>50.75318, 29.64787</t>
  </si>
  <si>
    <t>50.75524, 29.66165</t>
  </si>
  <si>
    <t>50.73818, 29.64286</t>
  </si>
  <si>
    <t>50.73407, 29.62877</t>
  </si>
  <si>
    <t>019073</t>
  </si>
  <si>
    <t>50.67374, 29.71351</t>
  </si>
  <si>
    <t>019033</t>
  </si>
  <si>
    <t>51</t>
  </si>
  <si>
    <t>50.76628, 29.80766</t>
  </si>
  <si>
    <t>17 </t>
  </si>
  <si>
    <t>50.75184, 29.74041</t>
  </si>
  <si>
    <t>18 </t>
  </si>
  <si>
    <t>38</t>
  </si>
  <si>
    <t>50.75238, 29.74938</t>
  </si>
  <si>
    <t>41 </t>
  </si>
  <si>
    <t>50.73579, 29.71912</t>
  </si>
  <si>
    <t>43 </t>
  </si>
  <si>
    <t>50.73534, 29.73559</t>
  </si>
  <si>
    <t>50.73542, 29.73791</t>
  </si>
  <si>
    <t>27</t>
  </si>
  <si>
    <t>50.73281, 29.73868</t>
  </si>
  <si>
    <t>28</t>
  </si>
  <si>
    <t>50.73227, 29.73975</t>
  </si>
  <si>
    <t>50 </t>
  </si>
  <si>
    <t>9 </t>
  </si>
  <si>
    <t>50.73889, 29.76212</t>
  </si>
  <si>
    <t>52 </t>
  </si>
  <si>
    <t>50.74400, 29.80534</t>
  </si>
  <si>
    <t>50.74155, 29.80564</t>
  </si>
  <si>
    <t>59 </t>
  </si>
  <si>
    <t>50.73177, 29.83622</t>
  </si>
  <si>
    <t>61 </t>
  </si>
  <si>
    <t>50.71958, 29.80761</t>
  </si>
  <si>
    <t>50.71885, 29.80757</t>
  </si>
  <si>
    <t>67 </t>
  </si>
  <si>
    <t>50.71129, 29.81229</t>
  </si>
  <si>
    <t>50.71050, 29.80817</t>
  </si>
  <si>
    <t>019035</t>
  </si>
  <si>
    <t>50.72694, 29.84070</t>
  </si>
  <si>
    <t>019040</t>
  </si>
  <si>
    <t>50.62479, 29.51844</t>
  </si>
  <si>
    <t>50.62206, 29.51737</t>
  </si>
  <si>
    <t>116</t>
  </si>
  <si>
    <t>50.58163, 29.52236</t>
  </si>
  <si>
    <t>50.58079, 29.52395</t>
  </si>
  <si>
    <t>50.57869, 29.52077</t>
  </si>
  <si>
    <t>50.58011, 29.52244</t>
  </si>
  <si>
    <t>123</t>
  </si>
  <si>
    <t>50.63432, 29.56582</t>
  </si>
  <si>
    <t>50.63151, 29.58878</t>
  </si>
  <si>
    <t>50.62917, 29.58526</t>
  </si>
  <si>
    <t>019046</t>
  </si>
  <si>
    <t>50.65177, 29.51270</t>
  </si>
  <si>
    <t>019052</t>
  </si>
  <si>
    <t>50.61797, 29.62645</t>
  </si>
  <si>
    <t>50.63439, 29.53400</t>
  </si>
  <si>
    <t>019057</t>
  </si>
  <si>
    <t>50.73117, 29.73817</t>
  </si>
  <si>
    <t>50.72656, 29.73847</t>
  </si>
  <si>
    <t>50.72362, 29.73654</t>
  </si>
  <si>
    <t>47 </t>
  </si>
  <si>
    <t>50.72612, 29.74804</t>
  </si>
  <si>
    <t>58 </t>
  </si>
  <si>
    <t>50.71661, 29.72371</t>
  </si>
  <si>
    <t>65 </t>
  </si>
  <si>
    <t>50.72226, 29.78109</t>
  </si>
  <si>
    <t>79 </t>
  </si>
  <si>
    <t>50.71275, 29.76809</t>
  </si>
  <si>
    <t>80 </t>
  </si>
  <si>
    <t>50.71392, 29.77710</t>
  </si>
  <si>
    <t>50.71063, 29.77637</t>
  </si>
  <si>
    <t>81 </t>
  </si>
  <si>
    <t>50.71251, 29.79059</t>
  </si>
  <si>
    <t>50.70919, 29.79063</t>
  </si>
  <si>
    <t>50.70729, 29.78943</t>
  </si>
  <si>
    <t>39</t>
  </si>
  <si>
    <t>50.70623, 29.78956</t>
  </si>
  <si>
    <t>82 </t>
  </si>
  <si>
    <t>50.71101, 29.79325</t>
  </si>
  <si>
    <t>50.70976, 29.79286</t>
  </si>
  <si>
    <t>90 </t>
  </si>
  <si>
    <t>50.70125, 29.74185</t>
  </si>
  <si>
    <t>94 </t>
  </si>
  <si>
    <t>50.69950, 29.77219</t>
  </si>
  <si>
    <t>34</t>
  </si>
  <si>
    <t>50.66972, 29.77430</t>
  </si>
  <si>
    <t>50.68862, 29.72576</t>
  </si>
  <si>
    <t>103</t>
  </si>
  <si>
    <t>50.69137, 29.73576</t>
  </si>
  <si>
    <t>019061</t>
  </si>
  <si>
    <t>50.77245, 29.81238</t>
  </si>
  <si>
    <t>50.74881, 29.80124</t>
  </si>
  <si>
    <t>50.75125, 29.81376</t>
  </si>
  <si>
    <t>50.74668, 29.72036</t>
  </si>
  <si>
    <t>50.74677, 29.72135</t>
  </si>
  <si>
    <t>50.74544, 29.72178</t>
  </si>
  <si>
    <t>50.74402, 29.71817</t>
  </si>
  <si>
    <t>019063</t>
  </si>
  <si>
    <t>50.81583, 29.75001</t>
  </si>
  <si>
    <t>50.81670, 29.75258</t>
  </si>
  <si>
    <t>019064</t>
  </si>
  <si>
    <t>50.82782, 29.81959</t>
  </si>
  <si>
    <t>50.77436, 29.75430</t>
  </si>
  <si>
    <t>50.77561, 29.77065</t>
  </si>
  <si>
    <t>019065</t>
  </si>
  <si>
    <t>50.68900, 29.61375</t>
  </si>
  <si>
    <t>50.68942, 29.61828</t>
  </si>
  <si>
    <t>39 </t>
  </si>
  <si>
    <t>50.68261, 29.66653</t>
  </si>
  <si>
    <t>50.68337, 29.66782</t>
  </si>
  <si>
    <t>50.68362, 29.66967</t>
  </si>
  <si>
    <t>45 </t>
  </si>
  <si>
    <t>50.67345, 29.59749</t>
  </si>
  <si>
    <t>Кухарське</t>
  </si>
  <si>
    <t>019066</t>
  </si>
  <si>
    <t xml:space="preserve">10 </t>
  </si>
  <si>
    <t>50.82378, 29.73236</t>
  </si>
  <si>
    <t xml:space="preserve">28 </t>
  </si>
  <si>
    <t>50.80361, 29.61569</t>
  </si>
  <si>
    <t>50.80120, 29.61597</t>
  </si>
  <si>
    <t xml:space="preserve">95 </t>
  </si>
  <si>
    <t xml:space="preserve">5 </t>
  </si>
  <si>
    <t>50.78009, 29.63816</t>
  </si>
  <si>
    <t>50.76876, 29.62358</t>
  </si>
  <si>
    <t>019069</t>
  </si>
  <si>
    <t>50.80162, 29.64597</t>
  </si>
  <si>
    <t>50.80078, 29.64666</t>
  </si>
  <si>
    <t>019074</t>
  </si>
  <si>
    <t>50.66124, 29.53720</t>
  </si>
  <si>
    <t>018752</t>
  </si>
  <si>
    <t>50.75729, 29.64261</t>
  </si>
  <si>
    <t xml:space="preserve">13 </t>
  </si>
  <si>
    <t>50.76087, 29.66952</t>
  </si>
  <si>
    <t>50.70362, 29.60446</t>
  </si>
  <si>
    <t xml:space="preserve">82 </t>
  </si>
  <si>
    <t>50.70481, 29.65557</t>
  </si>
  <si>
    <t>50.70400, 29.65677</t>
  </si>
  <si>
    <t>019013</t>
  </si>
  <si>
    <t>50.75792, 29.68514</t>
  </si>
  <si>
    <t>Борорянська</t>
  </si>
  <si>
    <t>50.75790, 29,68690</t>
  </si>
  <si>
    <t>50.75881, 29.69092</t>
  </si>
  <si>
    <t>50.75936, 29.70951</t>
  </si>
  <si>
    <t>50.74728, 29.70441</t>
  </si>
  <si>
    <t>50.73862, 29.70272</t>
  </si>
  <si>
    <t>50.73525, 29.70270</t>
  </si>
  <si>
    <t>50.73349, 29.70138</t>
  </si>
  <si>
    <t>50.73291, 29.69648</t>
  </si>
  <si>
    <t>50.73438, 29.70461</t>
  </si>
  <si>
    <t>50.73478, 29.70647</t>
  </si>
  <si>
    <t>50.73097, 29.70800</t>
  </si>
  <si>
    <t>50.72992, 29.70572</t>
  </si>
  <si>
    <t>50.73021, 29.70759</t>
  </si>
  <si>
    <t>50.73423, 29.71233</t>
  </si>
  <si>
    <t>50.72784, 29.71054</t>
  </si>
  <si>
    <t>50.72073, 29.71202</t>
  </si>
  <si>
    <t>50.73800, 29.75805</t>
  </si>
  <si>
    <t>50.72797, 29.76359</t>
  </si>
  <si>
    <t>50.72619, 29.76494</t>
  </si>
  <si>
    <t>019014</t>
  </si>
  <si>
    <t>50.72527, 29.78530</t>
  </si>
  <si>
    <t>50.73415, 29.79195</t>
  </si>
  <si>
    <t>50.73394, 29.79388</t>
  </si>
  <si>
    <t>50.73095, 29.79466</t>
  </si>
  <si>
    <t>50.73043, 29.79521</t>
  </si>
  <si>
    <t>50.71702, 29.73953</t>
  </si>
  <si>
    <t>50.71802, 29.74177</t>
  </si>
  <si>
    <t>50.71443, 29.74257</t>
  </si>
  <si>
    <t>50.72221, 29.74446</t>
  </si>
  <si>
    <t>50.71988, 29.74959</t>
  </si>
  <si>
    <t>50.71629, 29.75070</t>
  </si>
  <si>
    <t>50.71565, 29.75128</t>
  </si>
  <si>
    <t>50.72129, 29.75814</t>
  </si>
  <si>
    <t>50.71850, 29.77548</t>
  </si>
  <si>
    <t>50.71853, 29.78840</t>
  </si>
  <si>
    <t>50.70538, 29.69168</t>
  </si>
  <si>
    <t>50.70042, 29.68910</t>
  </si>
  <si>
    <t>50.70114, 29.69048</t>
  </si>
  <si>
    <t>50.69989, 29.68971</t>
  </si>
  <si>
    <t>50.69504, 29.73983</t>
  </si>
  <si>
    <t>019015</t>
  </si>
  <si>
    <t>50.70306, 29.73031</t>
  </si>
  <si>
    <t>50.70235, 29.72984</t>
  </si>
  <si>
    <t>50.70295, 29.73522</t>
  </si>
  <si>
    <t>50.70250, 29.73471</t>
  </si>
  <si>
    <t>50.70957, 29.74231</t>
  </si>
  <si>
    <t>50.70541, 29.73900</t>
  </si>
  <si>
    <t>50.71352, 29.78246</t>
  </si>
  <si>
    <t>50.70827, 29.78317</t>
  </si>
  <si>
    <t>50.70897, 29.78339</t>
  </si>
  <si>
    <t>50.69730, 29.70134</t>
  </si>
  <si>
    <t>50.69245, 29.69615</t>
  </si>
  <si>
    <t>50.69698, 29.70265</t>
  </si>
  <si>
    <t>50.69517, 29.70323</t>
  </si>
  <si>
    <t>50.69275, 29.71360</t>
  </si>
  <si>
    <t>50.70190, 29.73103</t>
  </si>
  <si>
    <t>50.70171, 29.73328</t>
  </si>
  <si>
    <t>50.70211, 29.73590</t>
  </si>
  <si>
    <t>50.70121, 29.73246</t>
  </si>
  <si>
    <t>50.70052, 29.73225</t>
  </si>
  <si>
    <t>50.69989, 29.73371</t>
  </si>
  <si>
    <t>019016</t>
  </si>
  <si>
    <t>50.69398, 29.73302</t>
  </si>
  <si>
    <t>50.69455, 29.73409</t>
  </si>
  <si>
    <t>50.69382, 29.73623</t>
  </si>
  <si>
    <t>50.69434, 29.73859</t>
  </si>
  <si>
    <t>50.69555, 29.74304</t>
  </si>
  <si>
    <t>50.69485, 29.74061</t>
  </si>
  <si>
    <t>50.69949, 29.76904</t>
  </si>
  <si>
    <t>50.69974, 29.77106</t>
  </si>
  <si>
    <t>50.68964, 29.69897</t>
  </si>
  <si>
    <t>50.69170, 29.72231</t>
  </si>
  <si>
    <t>50.69026, 29.71837</t>
  </si>
  <si>
    <t>50.68525, 29.72935</t>
  </si>
  <si>
    <t>50.69249, 29.73334</t>
  </si>
  <si>
    <t>50.68952, 29.73648</t>
  </si>
  <si>
    <t>50.67753, 29.74397</t>
  </si>
  <si>
    <t>019017</t>
  </si>
  <si>
    <t>50.63009, 29.50734</t>
  </si>
  <si>
    <t>50.62964, 29.50803</t>
  </si>
  <si>
    <t>50.62901, 29.50863</t>
  </si>
  <si>
    <t>50.62836, 29.50968</t>
  </si>
  <si>
    <t>50.62776, 29.51088</t>
  </si>
  <si>
    <t>50.62107, 29.51977</t>
  </si>
  <si>
    <t>50.62801, 29.50363</t>
  </si>
  <si>
    <t>50.61856, 29.51685</t>
  </si>
  <si>
    <t>50.31221, 29.51853</t>
  </si>
  <si>
    <t>50.60682, 29.51574</t>
  </si>
  <si>
    <t>50.60595, 29.51591</t>
  </si>
  <si>
    <t>50.60598, 29.51411</t>
  </si>
  <si>
    <t>50.59919, 29.53333</t>
  </si>
  <si>
    <t>50.60369, 29.50977</t>
  </si>
  <si>
    <t>50.59911, 29.52350</t>
  </si>
  <si>
    <t>50.59813, 29.52135</t>
  </si>
  <si>
    <t>50.59795, 29.52261</t>
  </si>
  <si>
    <t>50.59678, 29.53000</t>
  </si>
  <si>
    <t>50.59631, 29.52861</t>
  </si>
  <si>
    <t>50.58542, 29.53344</t>
  </si>
  <si>
    <t>019018</t>
  </si>
  <si>
    <t>50.62419, 29.52213</t>
  </si>
  <si>
    <t>50.59239, 29.53419</t>
  </si>
  <si>
    <t>50.59502, 29.51839</t>
  </si>
  <si>
    <t>50.59511, 29.51255</t>
  </si>
  <si>
    <t>50.59336, 29.50843</t>
  </si>
  <si>
    <t>50.58336, 29.51680</t>
  </si>
  <si>
    <t>50.58402, 29.51869</t>
  </si>
  <si>
    <t>50.58145, 29.52328</t>
  </si>
  <si>
    <t>50.58028, 29.52551</t>
  </si>
  <si>
    <t>50.57998, 29.52208</t>
  </si>
  <si>
    <t>50.57930, 29.52403</t>
  </si>
  <si>
    <t>50.57967, 29.52543</t>
  </si>
  <si>
    <t>50.57941, 29.52478</t>
  </si>
  <si>
    <t>50.57900, 29.52539</t>
  </si>
  <si>
    <t>50.57892, 29.52249</t>
  </si>
  <si>
    <t>50.63414, 29.57108</t>
  </si>
  <si>
    <t>50.62366, 29.59096</t>
  </si>
  <si>
    <t>50.62284, 29.59096</t>
  </si>
  <si>
    <t>50.62191, 29.59057</t>
  </si>
  <si>
    <t>50.61903, 29.57371</t>
  </si>
  <si>
    <t>019019</t>
  </si>
  <si>
    <t>50.62205, 29.58079</t>
  </si>
  <si>
    <t>50.61892, 29.57718</t>
  </si>
  <si>
    <t>50.61851, 29.59456</t>
  </si>
  <si>
    <t>50.61818, 29.59615</t>
  </si>
  <si>
    <t>50.61808, 29.59770</t>
  </si>
  <si>
    <t>50.61380, 29.56748</t>
  </si>
  <si>
    <t>50.61628, 29.59204</t>
  </si>
  <si>
    <t>50.58255, 29.54075</t>
  </si>
  <si>
    <t>50.58175, 29.54001</t>
  </si>
  <si>
    <t>019020</t>
  </si>
  <si>
    <t>50.82618, 29.81532</t>
  </si>
  <si>
    <t>50.80688, 29.80253</t>
  </si>
  <si>
    <t>50.80812, 29.81541</t>
  </si>
  <si>
    <t>50.80888, 29.82785</t>
  </si>
  <si>
    <t>50.80761, 29.82914</t>
  </si>
  <si>
    <t>50.81065, 29.83163</t>
  </si>
  <si>
    <t>50.80850, 29.83412</t>
  </si>
  <si>
    <t>50.80804, 29.83051</t>
  </si>
  <si>
    <t>50.80802, 29.83197</t>
  </si>
  <si>
    <t>50.80652, 29.82742</t>
  </si>
  <si>
    <t>50.80655, 29.83236</t>
  </si>
  <si>
    <t>50.80642, 29.83330</t>
  </si>
  <si>
    <t>50.80330, 29.83047</t>
  </si>
  <si>
    <t>50.79919, 29.74036</t>
  </si>
  <si>
    <t>50.80017, 29.75018</t>
  </si>
  <si>
    <t>50.79635, 29.75499</t>
  </si>
  <si>
    <t>50.79419, 29.75872</t>
  </si>
  <si>
    <t>50.80062, 29.78681</t>
  </si>
  <si>
    <t>50.79756, 29.78775</t>
  </si>
  <si>
    <t>50.79602, 29.82207</t>
  </si>
  <si>
    <t>019021</t>
  </si>
  <si>
    <t>50.79569, 29.82344</t>
  </si>
  <si>
    <t>50.79196, 29.75303</t>
  </si>
  <si>
    <t>50.79175, 29.75492</t>
  </si>
  <si>
    <t>50.79156, 29.75620</t>
  </si>
  <si>
    <t>50.79119, 29.75378</t>
  </si>
  <si>
    <t>50.78917, 29.75262</t>
  </si>
  <si>
    <t>50.78754, 29.75333</t>
  </si>
  <si>
    <t>50.78666, 29.78808</t>
  </si>
  <si>
    <t>50.79065, 29.79173</t>
  </si>
  <si>
    <t>50.78280, 29.75216</t>
  </si>
  <si>
    <t>50.78389, 29.75628</t>
  </si>
  <si>
    <t>50.78195, 29.79463</t>
  </si>
  <si>
    <t>50.78233, 29.79781</t>
  </si>
  <si>
    <t>50.78347, 29.80201</t>
  </si>
  <si>
    <t>019022</t>
  </si>
  <si>
    <t>50.67438, 29.57267</t>
  </si>
  <si>
    <t>50.66782, 29.56529</t>
  </si>
  <si>
    <t>50.66959, 29.57349</t>
  </si>
  <si>
    <t>50.66630, 29.56804</t>
  </si>
  <si>
    <t>50.66519, 29.57152</t>
  </si>
  <si>
    <t>50.66353, 29.57057</t>
  </si>
  <si>
    <t>50.63768, 29.62414</t>
  </si>
  <si>
    <t>50.64053, 29.59141</t>
  </si>
  <si>
    <t>50.36701, 29.59445</t>
  </si>
  <si>
    <t>50.63669, 29.60445</t>
  </si>
  <si>
    <t>50.63560, 29.60304</t>
  </si>
  <si>
    <t>50.61910, 29.63896</t>
  </si>
  <si>
    <t>50.63212, 29.59762</t>
  </si>
  <si>
    <t>50.32355, 29.61191</t>
  </si>
  <si>
    <t>50.61739, 29.62332</t>
  </si>
  <si>
    <t>50.61707, 29.62495</t>
  </si>
  <si>
    <t>50.65565, 2953213</t>
  </si>
  <si>
    <t>50.63974, 29.54493</t>
  </si>
  <si>
    <t>50.35344, 29.50872</t>
  </si>
  <si>
    <t>50.63362, 29.53526</t>
  </si>
  <si>
    <t>019023</t>
  </si>
  <si>
    <t>50.75624, 29.76182</t>
  </si>
  <si>
    <t>50.75871, 29.78315</t>
  </si>
  <si>
    <t>50.75741, 29.78320</t>
  </si>
  <si>
    <t>50.75374, 29.77736</t>
  </si>
  <si>
    <t>50.75828, 29.81096</t>
  </si>
  <si>
    <t>50.74980, 29.73053</t>
  </si>
  <si>
    <t>50.74934, 29.73117</t>
  </si>
  <si>
    <t>50.74445, 29.72993</t>
  </si>
  <si>
    <t>50.75326, 29.77781</t>
  </si>
  <si>
    <t>50.75288, 29.77751</t>
  </si>
  <si>
    <t>50.75096, 29.78978</t>
  </si>
  <si>
    <t>50.74897, 29.79218</t>
  </si>
  <si>
    <t>50.74745, 29.81600</t>
  </si>
  <si>
    <t>50.74503, 29.71988</t>
  </si>
  <si>
    <t>50.74301, 29.77944</t>
  </si>
  <si>
    <t>50.74348, 29.78515</t>
  </si>
  <si>
    <t>50.74171, 29.78081</t>
  </si>
  <si>
    <t>50.74345, 29.79346</t>
  </si>
  <si>
    <t>50.73967, 29.78914</t>
  </si>
  <si>
    <t>50.74010, 29.80346</t>
  </si>
  <si>
    <t>019024</t>
  </si>
  <si>
    <t>50.81784, 29.69088</t>
  </si>
  <si>
    <t>50.81714, 29.69110</t>
  </si>
  <si>
    <t>50.81719, 29.69900</t>
  </si>
  <si>
    <t>50.81768, 29.70320</t>
  </si>
  <si>
    <t>50.82104, 29.71144</t>
  </si>
  <si>
    <t>50.82459, 29.71865</t>
  </si>
  <si>
    <t>50.82286, 29.71578</t>
  </si>
  <si>
    <t>50.82270, 29.71719</t>
  </si>
  <si>
    <t>50.80795, 29.66050</t>
  </si>
  <si>
    <t>50.81182, 29.69672</t>
  </si>
  <si>
    <t>50.80374, 29.68921</t>
  </si>
  <si>
    <t>50.80114, 29.68595</t>
  </si>
  <si>
    <t>50.80718, 29.69222</t>
  </si>
  <si>
    <t>50.80580, 29.69453</t>
  </si>
  <si>
    <t>50.80699, 29.70157</t>
  </si>
  <si>
    <t>50.80773, 29.70664</t>
  </si>
  <si>
    <t>50.79740, 29.68251</t>
  </si>
  <si>
    <t>50.78743, 29.61463</t>
  </si>
  <si>
    <t>50.78675, 29.64320</t>
  </si>
  <si>
    <t>50.78545, 29.64578</t>
  </si>
  <si>
    <t>019025</t>
  </si>
  <si>
    <t>50.76642, 29.62047</t>
  </si>
  <si>
    <t>50.76677, 29.62197</t>
  </si>
  <si>
    <t>50.76517, 29.62203</t>
  </si>
  <si>
    <t>50.75653, 29.65672</t>
  </si>
  <si>
    <t>50.75601, 29.65612</t>
  </si>
  <si>
    <t>50.76128, 29.66230</t>
  </si>
  <si>
    <t>50.76206, 29.66251</t>
  </si>
  <si>
    <t>50.76030, 2966230</t>
  </si>
  <si>
    <t>50.75949, 29.66487</t>
  </si>
  <si>
    <t>50.75818, 29.66603</t>
  </si>
  <si>
    <t>50.75636, 29.66633</t>
  </si>
  <si>
    <t>50.75642, 29.66719</t>
  </si>
  <si>
    <t>50.75737, 29.67475</t>
  </si>
  <si>
    <t>50.74094, 29.61406</t>
  </si>
  <si>
    <t>50.74241, 29.61488</t>
  </si>
  <si>
    <t>50.74165, 29.61586</t>
  </si>
  <si>
    <t>50.73127, 29.66222</t>
  </si>
  <si>
    <t>50.73176, 29.66381</t>
  </si>
  <si>
    <t>50.73230, 29.66522</t>
  </si>
  <si>
    <t>50.71920, 29.60449</t>
  </si>
  <si>
    <t>019026</t>
  </si>
  <si>
    <t>50.76354, 29.75962</t>
  </si>
  <si>
    <t>50.76756, 29.76451</t>
  </si>
  <si>
    <t>50.76430, 29.76562</t>
  </si>
  <si>
    <t>50.76503, 29.76601</t>
  </si>
  <si>
    <t>50.77163, 29.76725</t>
  </si>
  <si>
    <t>50.76778, 29.76979</t>
  </si>
  <si>
    <t>50.76542, 29.76979</t>
  </si>
  <si>
    <t>50.76343, 29.77236</t>
  </si>
  <si>
    <t>50.77436, 29.80292</t>
  </si>
  <si>
    <t>50.77164, 29.79755</t>
  </si>
  <si>
    <t>50.77167, 29.81433</t>
  </si>
  <si>
    <t>50.75172, 29.74243</t>
  </si>
  <si>
    <t>50.75218, 29.74518</t>
  </si>
  <si>
    <t>50.75066, 29.74278</t>
  </si>
  <si>
    <t>50.75088, 29.74587</t>
  </si>
  <si>
    <t>50.76003, 29.74814</t>
  </si>
  <si>
    <t>50.75289, 29.75016</t>
  </si>
  <si>
    <t>50.75194, 29.74763</t>
  </si>
  <si>
    <t>50.75403, 29.75681</t>
  </si>
  <si>
    <t>50.74405, 29.72012</t>
  </si>
  <si>
    <t>019027</t>
  </si>
  <si>
    <t>50.74411, 29.72023</t>
  </si>
  <si>
    <t>50.74332, 29.71873</t>
  </si>
  <si>
    <t>50.74297, 29.71933</t>
  </si>
  <si>
    <t>50.73762, 29.73272</t>
  </si>
  <si>
    <t>50.74071, 29.73384</t>
  </si>
  <si>
    <t>50.73672, 29.73401</t>
  </si>
  <si>
    <t>50.73615, 29.73461</t>
  </si>
  <si>
    <t>50.73205, 29.73860</t>
  </si>
  <si>
    <t>50.73498, 29.74242</t>
  </si>
  <si>
    <t>50.73406, 29.74315</t>
  </si>
  <si>
    <t>50.73327, 29.74611</t>
  </si>
  <si>
    <t>50.74204, 29.75327</t>
  </si>
  <si>
    <t>50.74234, 29.75508</t>
  </si>
  <si>
    <t>50.74196, 29.75486</t>
  </si>
  <si>
    <t>50.74073, 29.74864</t>
  </si>
  <si>
    <t>50.73900, 29.74941</t>
  </si>
  <si>
    <t>50.73674, 29.75044</t>
  </si>
  <si>
    <t>50.73669, 29.75272</t>
  </si>
  <si>
    <t>50.74561, 29.81687</t>
  </si>
  <si>
    <t>019028</t>
  </si>
  <si>
    <t>50.73982, 29.82121</t>
  </si>
  <si>
    <t>50.80517, 29.70222</t>
  </si>
  <si>
    <t>50.79071, 29.60418</t>
  </si>
  <si>
    <t>50.78806, 29.61332</t>
  </si>
  <si>
    <t>50.77421, 29.62795</t>
  </si>
  <si>
    <t>50.77118, 29.65885</t>
  </si>
  <si>
    <t>019032</t>
  </si>
  <si>
    <t>50.68636, 29.61046</t>
  </si>
  <si>
    <t>50.68823, 29.61269</t>
  </si>
  <si>
    <t>50.68834, 29.61805</t>
  </si>
  <si>
    <t>50.68614, 29.61299</t>
  </si>
  <si>
    <t>50.68358, 29.60419</t>
  </si>
  <si>
    <t>50.68037, 29.63053</t>
  </si>
  <si>
    <t>50.67852, 29.62931</t>
  </si>
  <si>
    <t>50.67870, 29.63399</t>
  </si>
  <si>
    <t>50.68174, 29.64510</t>
  </si>
  <si>
    <t>50.68070, 29.64605</t>
  </si>
  <si>
    <t>50.67972, 29.64487</t>
  </si>
  <si>
    <t>50.67818, 29.64607</t>
  </si>
  <si>
    <t>50.67875, 29.64779</t>
  </si>
  <si>
    <t>50.66228, 29.62779</t>
  </si>
  <si>
    <t>019039</t>
  </si>
  <si>
    <t>50.67875, 29.65019</t>
  </si>
  <si>
    <t>50.67878, 29.65036</t>
  </si>
  <si>
    <t>50.65890, 29.64467</t>
  </si>
  <si>
    <t>50.66374, 29.66033</t>
  </si>
  <si>
    <t>50.66289, 29.67019</t>
  </si>
  <si>
    <t>50.66297, 29.67186</t>
  </si>
  <si>
    <t>50.66298, 29.67553</t>
  </si>
  <si>
    <t>50.66075, 29.67047</t>
  </si>
  <si>
    <t>50.66110, 29.67605</t>
  </si>
  <si>
    <t>50.66025, 29.67442</t>
  </si>
  <si>
    <t>019050</t>
  </si>
  <si>
    <t>50.75780, 29.81368</t>
  </si>
  <si>
    <t>50.75755, 29.81428</t>
  </si>
  <si>
    <t>50.75704, 29.81359</t>
  </si>
  <si>
    <t>50.73983, 29.81922</t>
  </si>
  <si>
    <t>50.72041, 29.80258</t>
  </si>
  <si>
    <t>50.71894, 29.80310</t>
  </si>
  <si>
    <t>50.71940, 29.80627</t>
  </si>
  <si>
    <t>50.71935, 29.80619</t>
  </si>
  <si>
    <t>50.71878, 29.82164</t>
  </si>
  <si>
    <t>50.71913, 29.82301</t>
  </si>
  <si>
    <t>50.71343, 29.80378</t>
  </si>
  <si>
    <t>50.71473, 29.71545</t>
  </si>
  <si>
    <t>50.71529, 29.82053</t>
  </si>
  <si>
    <t>50.71194, 29.81484</t>
  </si>
  <si>
    <t>50.71072, 29.81469</t>
  </si>
  <si>
    <t>50.71737, 29.82321</t>
  </si>
  <si>
    <t>50.71385, 29.82645</t>
  </si>
  <si>
    <t>50.71368, 29.82435</t>
  </si>
  <si>
    <t>019056</t>
  </si>
  <si>
    <t>50.69352, 29.73165</t>
  </si>
  <si>
    <t>019075</t>
  </si>
  <si>
    <t>50.70361, 29.73191</t>
  </si>
  <si>
    <t>50.70264, 29.73245</t>
  </si>
  <si>
    <t>018751</t>
  </si>
  <si>
    <t>23</t>
  </si>
  <si>
    <t>50.71666, 29.60364</t>
  </si>
  <si>
    <t>50.71421, 29.60720</t>
  </si>
  <si>
    <t>50.72283, 29.60688</t>
  </si>
  <si>
    <t>50.72179, 29.60670</t>
  </si>
  <si>
    <t>50.72284, 29.60758</t>
  </si>
  <si>
    <t>50.72314, 29.60829</t>
  </si>
  <si>
    <t>50.72169, 29.60730</t>
  </si>
  <si>
    <t>50.72159, 29.60778</t>
  </si>
  <si>
    <t>50.72158, 29.60830</t>
  </si>
  <si>
    <t>50.72190, 29.60910</t>
  </si>
  <si>
    <t>50.72163, 29.60981</t>
  </si>
  <si>
    <t>50.72177, 29.61039</t>
  </si>
  <si>
    <t>19.2</t>
  </si>
  <si>
    <t>50.72070, 29.60705</t>
  </si>
  <si>
    <t>20.1</t>
  </si>
  <si>
    <t>50.72064, 29.60770</t>
  </si>
  <si>
    <t>50.72618, 29.67874</t>
  </si>
  <si>
    <t>50.72156, 29.67865</t>
  </si>
  <si>
    <t>50.72085, 29.67745</t>
  </si>
  <si>
    <t>50.72090, 29.67862</t>
  </si>
  <si>
    <t>66 </t>
  </si>
  <si>
    <t>5 </t>
  </si>
  <si>
    <t>50.71085, 29.61170</t>
  </si>
  <si>
    <t>018753</t>
  </si>
  <si>
    <t>50.82861, 29.78361</t>
  </si>
  <si>
    <t>50.78343, 29.78286</t>
  </si>
  <si>
    <t>018754</t>
  </si>
  <si>
    <t xml:space="preserve">96 </t>
  </si>
  <si>
    <t>50.58880, 29.52712</t>
  </si>
  <si>
    <t>50.58767, 29.52641</t>
  </si>
  <si>
    <t>50.58697, 29.52611</t>
  </si>
  <si>
    <t>019029</t>
  </si>
  <si>
    <t xml:space="preserve">53 </t>
  </si>
  <si>
    <t>50.72568, 29.78970</t>
  </si>
  <si>
    <t>50.71697, 29.69463</t>
  </si>
  <si>
    <t>50.71849, 29.71566</t>
  </si>
  <si>
    <t xml:space="preserve">61 </t>
  </si>
  <si>
    <t xml:space="preserve">3 </t>
  </si>
  <si>
    <t>50.72219, 29.74647</t>
  </si>
  <si>
    <t>50.71608, 29.74759</t>
  </si>
  <si>
    <t xml:space="preserve">63 </t>
  </si>
  <si>
    <t>50.71915, 29.76012</t>
  </si>
  <si>
    <t>50.72303, 29.77540</t>
  </si>
  <si>
    <t xml:space="preserve">66 </t>
  </si>
  <si>
    <t>50.72436, 29.78544</t>
  </si>
  <si>
    <t xml:space="preserve">68 </t>
  </si>
  <si>
    <t>50.70431, 29.69021</t>
  </si>
  <si>
    <t>50.70686, 29.69970</t>
  </si>
  <si>
    <t>50.70455, 29.69914</t>
  </si>
  <si>
    <t xml:space="preserve">70 </t>
  </si>
  <si>
    <t>50.71002, 29.70609</t>
  </si>
  <si>
    <t>50.70885, 29.70077</t>
  </si>
  <si>
    <t>50.70684, 29.70064</t>
  </si>
  <si>
    <t xml:space="preserve">83 </t>
  </si>
  <si>
    <t>50.69153, 29.69394</t>
  </si>
  <si>
    <t xml:space="preserve">84 </t>
  </si>
  <si>
    <t>50.69335, 29.69678</t>
  </si>
  <si>
    <t xml:space="preserve">88 </t>
  </si>
  <si>
    <t>50.69935, 29.73121</t>
  </si>
  <si>
    <t xml:space="preserve">89 </t>
  </si>
  <si>
    <t>50.69926, 29.73263</t>
  </si>
  <si>
    <t>50.69866, 29.73414</t>
  </si>
  <si>
    <t>50.69648, 29.73757</t>
  </si>
  <si>
    <t>019030</t>
  </si>
  <si>
    <t>50.74955, 29.70246</t>
  </si>
  <si>
    <t>31 </t>
  </si>
  <si>
    <t>50.73454, 29.70318</t>
  </si>
  <si>
    <t>50.73001, 29.69876</t>
  </si>
  <si>
    <t>50.73617, 29.70640</t>
  </si>
  <si>
    <t>42 </t>
  </si>
  <si>
    <t>50.72694, 29.71009</t>
  </si>
  <si>
    <t>50.73149, 29.74282</t>
  </si>
  <si>
    <t>50.73160, 29.74762</t>
  </si>
  <si>
    <t>50.71731, 29.71127</t>
  </si>
  <si>
    <t>57 </t>
  </si>
  <si>
    <t>50.71747, 29.71454</t>
  </si>
  <si>
    <t>50.71193, 29.71763</t>
  </si>
  <si>
    <t>50.72122, 29.73428</t>
  </si>
  <si>
    <t>50.69051, 29.71450</t>
  </si>
  <si>
    <t>50.68888, 29.71424</t>
  </si>
  <si>
    <t>50.68546, 29.71767</t>
  </si>
  <si>
    <t>111</t>
  </si>
  <si>
    <t>50.68915, 29.81631</t>
  </si>
  <si>
    <t>019031</t>
  </si>
  <si>
    <t>50.82178, 29.68263</t>
  </si>
  <si>
    <t>50.82330, 29.69518</t>
  </si>
  <si>
    <t>50.82239, 29.69568</t>
  </si>
  <si>
    <t>50.81887, 29.70942</t>
  </si>
  <si>
    <t>50.80697, 29.62936</t>
  </si>
  <si>
    <t>13 </t>
  </si>
  <si>
    <t>50.80620, 29.63031</t>
  </si>
  <si>
    <t>23 </t>
  </si>
  <si>
    <t>50.81623, 29.70524</t>
  </si>
  <si>
    <t>29 </t>
  </si>
  <si>
    <t>50.80498, 29.62811</t>
  </si>
  <si>
    <t>50.80538, 29.62296</t>
  </si>
  <si>
    <t>50.80490, 29.62309</t>
  </si>
  <si>
    <t>37 </t>
  </si>
  <si>
    <t>50.80151, 29.68910</t>
  </si>
  <si>
    <t>40 </t>
  </si>
  <si>
    <t>50.80737, 29.70811</t>
  </si>
  <si>
    <t>50.80731, 29.70970</t>
  </si>
  <si>
    <t>50.80737, 29.71094</t>
  </si>
  <si>
    <t>44 </t>
  </si>
  <si>
    <t>50.79441, 29.60543</t>
  </si>
  <si>
    <t>50.79189, 29.60616</t>
  </si>
  <si>
    <t>50.79691, 29.62809</t>
  </si>
  <si>
    <t>50.78163, 29.70654</t>
  </si>
  <si>
    <t>93 </t>
  </si>
  <si>
    <t>50.78258, 29.72699</t>
  </si>
  <si>
    <t>019034</t>
  </si>
  <si>
    <t>38 </t>
  </si>
  <si>
    <t>50.72987, 29.60021</t>
  </si>
  <si>
    <t>50.72719, 29.60133</t>
  </si>
  <si>
    <t>50.73175, 29.60716</t>
  </si>
  <si>
    <t>50.73180, 29.60927</t>
  </si>
  <si>
    <t>50.73006, 29.60828</t>
  </si>
  <si>
    <t>50.73059, 29.61012</t>
  </si>
  <si>
    <t>019038</t>
  </si>
  <si>
    <t>20 </t>
  </si>
  <si>
    <t>50.66008, 29.58975</t>
  </si>
  <si>
    <t>50.65512, 29.56690</t>
  </si>
  <si>
    <t>83 </t>
  </si>
  <si>
    <t>50.62170, 29.61863</t>
  </si>
  <si>
    <t>98 </t>
  </si>
  <si>
    <t>50.64512, 29.54959</t>
  </si>
  <si>
    <t>50.64550, 29.54418</t>
  </si>
  <si>
    <t>50.64407, 29.54738</t>
  </si>
  <si>
    <t>50.64335, 29.54523</t>
  </si>
  <si>
    <t>50.64309, 29.54483</t>
  </si>
  <si>
    <t>99 </t>
  </si>
  <si>
    <t>50.63912, 29.55146</t>
  </si>
  <si>
    <t>019041</t>
  </si>
  <si>
    <t>50.69083, 29.58070</t>
  </si>
  <si>
    <t>50.69075, 29.58229</t>
  </si>
  <si>
    <t>50.68579, 29.58484</t>
  </si>
  <si>
    <t>16 </t>
  </si>
  <si>
    <t>50.68256, 29.59622</t>
  </si>
  <si>
    <t>019058</t>
  </si>
  <si>
    <t>50.79504, 29.80753</t>
  </si>
  <si>
    <t>50.78193, 29.76206</t>
  </si>
  <si>
    <t>019037</t>
  </si>
  <si>
    <t>50.64897, 29.51795</t>
  </si>
  <si>
    <t>50.64645, 29.51443</t>
  </si>
  <si>
    <t>50.63829, 29.52380</t>
  </si>
  <si>
    <t>019042</t>
  </si>
  <si>
    <t>50.72547, 29.70730</t>
  </si>
  <si>
    <t>50.72351, 29.71228</t>
  </si>
  <si>
    <t>50.72253, 29.71215</t>
  </si>
  <si>
    <t>50.72355, 29.71612</t>
  </si>
  <si>
    <t>50.72448, 29.71769</t>
  </si>
  <si>
    <t>37</t>
  </si>
  <si>
    <t>50.72149, 29.71428</t>
  </si>
  <si>
    <t>44</t>
  </si>
  <si>
    <t>50.72242, 29.71335</t>
  </si>
  <si>
    <t>49 </t>
  </si>
  <si>
    <t>50.72920, 29.76094</t>
  </si>
  <si>
    <t>70 </t>
  </si>
  <si>
    <t>50.70911, 29.70538</t>
  </si>
  <si>
    <t>89 </t>
  </si>
  <si>
    <t>50.70172, 29.73336</t>
  </si>
  <si>
    <t>50.69895, 29.73611</t>
  </si>
  <si>
    <t>50.69812, 29.73808</t>
  </si>
  <si>
    <t>019047</t>
  </si>
  <si>
    <t>50.80570, 29.68741</t>
  </si>
  <si>
    <t>019049</t>
  </si>
  <si>
    <t>62 </t>
  </si>
  <si>
    <t>50.72208, 29.75179</t>
  </si>
  <si>
    <t>50.70910, 29.70530</t>
  </si>
  <si>
    <t xml:space="preserve"> Розпочато</t>
  </si>
  <si>
    <t>50.70542, 29.77827</t>
  </si>
  <si>
    <t>45</t>
  </si>
  <si>
    <t>50.70569, 29.78014</t>
  </si>
  <si>
    <t>30</t>
  </si>
  <si>
    <t>50.70059, 29.77734</t>
  </si>
  <si>
    <t>95 </t>
  </si>
  <si>
    <t>50.70422, 29.77794</t>
  </si>
  <si>
    <t>50.70478, 29.78395</t>
  </si>
  <si>
    <t>019053</t>
  </si>
  <si>
    <t>50.58242, 29.54078</t>
  </si>
  <si>
    <t>019054</t>
  </si>
  <si>
    <t>50.72825, 29.60250</t>
  </si>
  <si>
    <t>50.73035, 29.62775</t>
  </si>
  <si>
    <t>50.72979, 29.62773</t>
  </si>
  <si>
    <t>50.72807, 29.64267</t>
  </si>
  <si>
    <t>50.72677, 29.64013</t>
  </si>
  <si>
    <t>77 </t>
  </si>
  <si>
    <t>50.70283, 29.59252</t>
  </si>
  <si>
    <t>019071</t>
  </si>
  <si>
    <t>50.61617, 29.47647</t>
  </si>
  <si>
    <t>4.1</t>
  </si>
  <si>
    <t>50.61543, 29.47478</t>
  </si>
  <si>
    <t>4.2</t>
  </si>
  <si>
    <t>50.61426, 29.47291</t>
  </si>
  <si>
    <t>019072</t>
  </si>
  <si>
    <t>50.62653, 29.49074</t>
  </si>
  <si>
    <t>50.62280, 29.49128</t>
  </si>
  <si>
    <t>50.60065, 29.54659</t>
  </si>
  <si>
    <t>018755</t>
  </si>
  <si>
    <t>50.81155, 29.62145</t>
  </si>
  <si>
    <t>50.79691, 29.62182</t>
  </si>
  <si>
    <t xml:space="preserve">1 </t>
  </si>
  <si>
    <t>50.79741, 29.62324</t>
  </si>
  <si>
    <t>50.79707, 29.62982</t>
  </si>
  <si>
    <t>Дз</t>
  </si>
  <si>
    <t>Сз</t>
  </si>
  <si>
    <t>ДП "Київський лісгосп"</t>
  </si>
  <si>
    <t>Козинське</t>
  </si>
  <si>
    <t>КИ ЛРК №16229</t>
  </si>
  <si>
    <t>50.20472,30.65632</t>
  </si>
  <si>
    <t>Козинська ОТГ</t>
  </si>
  <si>
    <t>Семиполківське</t>
  </si>
  <si>
    <t>КИ ЛРК №16230</t>
  </si>
  <si>
    <t>50.61716,31.15467</t>
  </si>
  <si>
    <t>Великодимерська ОТГ</t>
  </si>
  <si>
    <t>Плахтянське</t>
  </si>
  <si>
    <t>КИ ЛРК №16231</t>
  </si>
  <si>
    <t>50.53765,29.92614</t>
  </si>
  <si>
    <t>Макарівська ОТГ</t>
  </si>
  <si>
    <t>50.53968,29.95022</t>
  </si>
  <si>
    <t>Обухівське</t>
  </si>
  <si>
    <t>КИ ЛРК №16225</t>
  </si>
  <si>
    <t>50.13055,30.56991</t>
  </si>
  <si>
    <t>Обухівська ОТГ</t>
  </si>
  <si>
    <t>КИ ЛРК №16226</t>
  </si>
  <si>
    <t>50.54071,30.20842</t>
  </si>
  <si>
    <t>КИ ЛРК №16227</t>
  </si>
  <si>
    <t>Я</t>
  </si>
  <si>
    <t>50.60355,31.14113</t>
  </si>
  <si>
    <t>Васильківське</t>
  </si>
  <si>
    <t>КИ ЛРК №16232</t>
  </si>
  <si>
    <t>50.29040,30.38047</t>
  </si>
  <si>
    <t>Гатнянська ОТГ</t>
  </si>
  <si>
    <t>50.29027,30.3773</t>
  </si>
  <si>
    <t>Ірпінське_</t>
  </si>
  <si>
    <t>КИ ЛРК №16234</t>
  </si>
  <si>
    <t>50.47926,30.15815</t>
  </si>
  <si>
    <t>Дмитрівська ОТГ</t>
  </si>
  <si>
    <t>Iрпінське</t>
  </si>
  <si>
    <t>КИ ЛРК №16235</t>
  </si>
  <si>
    <t>50.46329,30.22470</t>
  </si>
  <si>
    <t>Білогородська ОТГ</t>
  </si>
  <si>
    <t>КИ ЛРК №16237</t>
  </si>
  <si>
    <t>50.48689,30.22383</t>
  </si>
  <si>
    <t>Ірпінська ОТГ</t>
  </si>
  <si>
    <t>КИ ЛРК №16238</t>
  </si>
  <si>
    <t>50.44080,29.99403</t>
  </si>
  <si>
    <t>50.44155,29.99650</t>
  </si>
  <si>
    <t>50.44141,30.00188</t>
  </si>
  <si>
    <t>Інші рубки, повязані та неповязані з веденням лісового господарства</t>
  </si>
  <si>
    <t>прибирання небезпечних дерев</t>
  </si>
  <si>
    <t>КИ ЛРК №16228</t>
  </si>
  <si>
    <t>50.48545,30.22524</t>
  </si>
  <si>
    <t>50.48815,30.16861</t>
  </si>
  <si>
    <t>КИ ЛРК №16233</t>
  </si>
  <si>
    <t>50.37000,30.34574</t>
  </si>
  <si>
    <t>Вишняківська ОТГ</t>
  </si>
  <si>
    <t>КИ ЛРК №16236</t>
  </si>
  <si>
    <t>50.45622,30.21527</t>
  </si>
  <si>
    <t>50.45704,30.21518</t>
  </si>
  <si>
    <t>ДП "Богуславський лісгосп"</t>
  </si>
  <si>
    <t>Бушевське</t>
  </si>
  <si>
    <t>015867</t>
  </si>
  <si>
    <t>СР(РГК)</t>
  </si>
  <si>
    <t>015874</t>
  </si>
  <si>
    <t>2</t>
  </si>
  <si>
    <t>не розпочата</t>
  </si>
  <si>
    <t>015879</t>
  </si>
  <si>
    <t>6</t>
  </si>
  <si>
    <t>Ольшаницьке</t>
  </si>
  <si>
    <t>015877</t>
  </si>
  <si>
    <t>Богуславська</t>
  </si>
  <si>
    <t>015878</t>
  </si>
  <si>
    <t>4</t>
  </si>
  <si>
    <t>Богуславське</t>
  </si>
  <si>
    <t>015864</t>
  </si>
  <si>
    <t>1</t>
  </si>
  <si>
    <t>015865</t>
  </si>
  <si>
    <t>3</t>
  </si>
  <si>
    <t>Миронівська</t>
  </si>
  <si>
    <t>015866</t>
  </si>
  <si>
    <t>015873</t>
  </si>
  <si>
    <t>5</t>
  </si>
  <si>
    <t>Улашівське</t>
  </si>
  <si>
    <t>015868</t>
  </si>
  <si>
    <t>49,597631   30,338078</t>
  </si>
  <si>
    <t>Таращанська</t>
  </si>
  <si>
    <t>Таращанське</t>
  </si>
  <si>
    <t>015869</t>
  </si>
  <si>
    <t>49,529283   30,523312</t>
  </si>
  <si>
    <t>015870</t>
  </si>
  <si>
    <t>49,554003   30,548541</t>
  </si>
  <si>
    <t>Медвинське</t>
  </si>
  <si>
    <t>015875</t>
  </si>
  <si>
    <t>015881</t>
  </si>
  <si>
    <t>Медвинська</t>
  </si>
  <si>
    <t>015871</t>
  </si>
  <si>
    <t>49,457348   30,843833</t>
  </si>
  <si>
    <t>015872</t>
  </si>
  <si>
    <t>49,452634   30,907072</t>
  </si>
  <si>
    <t>015876</t>
  </si>
  <si>
    <t>015880</t>
  </si>
  <si>
    <t>ОСВІТЛЕННЯ</t>
  </si>
  <si>
    <t>015888</t>
  </si>
  <si>
    <t>7</t>
  </si>
  <si>
    <t>9</t>
  </si>
  <si>
    <t>015898</t>
  </si>
  <si>
    <t>8</t>
  </si>
  <si>
    <t>3(1)</t>
  </si>
  <si>
    <t>24(1)</t>
  </si>
  <si>
    <t>015906</t>
  </si>
  <si>
    <t>49,522693   30,517786</t>
  </si>
  <si>
    <t>49,53281   30,674136</t>
  </si>
  <si>
    <t>015901</t>
  </si>
  <si>
    <t>015889</t>
  </si>
  <si>
    <t>49,625882   30,564808</t>
  </si>
  <si>
    <t>49,622736   30,569099</t>
  </si>
  <si>
    <t>49,619079   30,582307</t>
  </si>
  <si>
    <t>49,63141   30,496925</t>
  </si>
  <si>
    <t>49,626684   30,470748</t>
  </si>
  <si>
    <t>49,606014   30,539124</t>
  </si>
  <si>
    <t>49,599543   30,517587</t>
  </si>
  <si>
    <t>49,641976   30,530199</t>
  </si>
  <si>
    <t>015899</t>
  </si>
  <si>
    <t>49,634038   30,703413</t>
  </si>
  <si>
    <t>49,619467   30,730307</t>
  </si>
  <si>
    <t>49,602559   30,635707</t>
  </si>
  <si>
    <t>49,547525   30,780357</t>
  </si>
  <si>
    <t>49,641955   30,649321</t>
  </si>
  <si>
    <t>49,542965   30,782387</t>
  </si>
  <si>
    <t>49,550128   30,783763</t>
  </si>
  <si>
    <t>49,614243   30,727656</t>
  </si>
  <si>
    <t>015902</t>
  </si>
  <si>
    <t>49,359513   30,814923</t>
  </si>
  <si>
    <t>49,473163   30,754145</t>
  </si>
  <si>
    <t>49,470168   30,793908</t>
  </si>
  <si>
    <t>49,50969  30,74029</t>
  </si>
  <si>
    <t>49,454066   30,800865</t>
  </si>
  <si>
    <t>49,451206   30,798275</t>
  </si>
  <si>
    <t>49,487046   30,711761</t>
  </si>
  <si>
    <t>49,490782   30,71359</t>
  </si>
  <si>
    <t>49,364506   30,816926</t>
  </si>
  <si>
    <t>49,365728   30,828294</t>
  </si>
  <si>
    <t>49,35907   30,665501</t>
  </si>
  <si>
    <t>49,360989   30,669117</t>
  </si>
  <si>
    <t>015894</t>
  </si>
  <si>
    <t>кленова</t>
  </si>
  <si>
    <t>49,573051   30,902529</t>
  </si>
  <si>
    <t>015882</t>
  </si>
  <si>
    <t>49,530162   30,540343</t>
  </si>
  <si>
    <t>015884</t>
  </si>
  <si>
    <t>49,644653   30,548774</t>
  </si>
  <si>
    <t>49,607365   30,59482</t>
  </si>
  <si>
    <t>49,606151   30,503494</t>
  </si>
  <si>
    <t>49,599926   30,515629</t>
  </si>
  <si>
    <t>49,625374   30,474322</t>
  </si>
  <si>
    <t>015904</t>
  </si>
  <si>
    <t>49,626385   30,714897</t>
  </si>
  <si>
    <t>015893</t>
  </si>
  <si>
    <t>49,56751   30,911224</t>
  </si>
  <si>
    <t>015886</t>
  </si>
  <si>
    <t>49,574094   30,41466</t>
  </si>
  <si>
    <t>015905</t>
  </si>
  <si>
    <t>49,587677   30,459579</t>
  </si>
  <si>
    <t>49,587904   30,455015</t>
  </si>
  <si>
    <t>015883</t>
  </si>
  <si>
    <t>49,55717   30,570214</t>
  </si>
  <si>
    <t>015903</t>
  </si>
  <si>
    <t>49,551665   30,647759</t>
  </si>
  <si>
    <t>015900</t>
  </si>
  <si>
    <t>49,441454   30,803463</t>
  </si>
  <si>
    <t>015887</t>
  </si>
  <si>
    <t>49,457472   30,859074</t>
  </si>
  <si>
    <t>49,449389   30,899937</t>
  </si>
  <si>
    <t>Інші рубки пов'язані і не пов'язані з веденням лісового господарства</t>
  </si>
  <si>
    <t>015891</t>
  </si>
  <si>
    <t>рубка безп. зони</t>
  </si>
  <si>
    <t>49,630788   30,564608</t>
  </si>
  <si>
    <t>49,629993   30,566864</t>
  </si>
  <si>
    <t>015897</t>
  </si>
  <si>
    <t>49,552496   30,773376</t>
  </si>
  <si>
    <t>49,639788   30,659885</t>
  </si>
  <si>
    <t>49,552415   30,777759</t>
  </si>
  <si>
    <t>015890</t>
  </si>
  <si>
    <t>49,590362   30,965614</t>
  </si>
  <si>
    <t>49,56956   30,976445</t>
  </si>
  <si>
    <t>49,591991   31,025293</t>
  </si>
  <si>
    <t>49,590989   31,020445</t>
  </si>
  <si>
    <t>49,590251   31,022686</t>
  </si>
  <si>
    <t>49,58962   30,968402</t>
  </si>
  <si>
    <t>015892</t>
  </si>
  <si>
    <t>49,595086   30,33171</t>
  </si>
  <si>
    <t>49,596963   30,334871</t>
  </si>
  <si>
    <t>49,59939   30,344309</t>
  </si>
  <si>
    <t>49,597413   30,342531</t>
  </si>
  <si>
    <t>49,595992   30,339051</t>
  </si>
  <si>
    <t>49,594112   30,332106</t>
  </si>
  <si>
    <t>3(а)</t>
  </si>
  <si>
    <t>49,597847   30,350133</t>
  </si>
  <si>
    <t>49,595817   30,349909</t>
  </si>
  <si>
    <t>49,581768   30,469061</t>
  </si>
  <si>
    <t>49,578889   30,466186</t>
  </si>
  <si>
    <t>49,581063   30,467148</t>
  </si>
  <si>
    <t>49,579421   30,468656</t>
  </si>
  <si>
    <t>015895</t>
  </si>
  <si>
    <t>49,553893   30,543605</t>
  </si>
  <si>
    <t>13(а)</t>
  </si>
  <si>
    <t>49,531557   30,520649</t>
  </si>
  <si>
    <t>49,530054   30,520085</t>
  </si>
  <si>
    <t>49,525943   30,520835</t>
  </si>
  <si>
    <t>49,555367   30,550682</t>
  </si>
  <si>
    <t>015885</t>
  </si>
  <si>
    <t>49,454762   30,844264</t>
  </si>
  <si>
    <t>4(а)</t>
  </si>
  <si>
    <t>49,44527   30,839465</t>
  </si>
  <si>
    <t>49,443558   30,838619</t>
  </si>
  <si>
    <t>015896</t>
  </si>
  <si>
    <t>49,482716   30,907138</t>
  </si>
  <si>
    <t>49,451466   30,907196</t>
  </si>
  <si>
    <t>14(а)</t>
  </si>
  <si>
    <t>49,4781   30,90414</t>
  </si>
  <si>
    <t>49,45683   30,842048</t>
  </si>
  <si>
    <t>49,453612   30,906648</t>
  </si>
  <si>
    <r>
      <rPr>
        <sz val="12"/>
        <color rgb="FF000000"/>
        <rFont val="Calibri"/>
        <family val="2"/>
        <charset val="204"/>
      </rPr>
      <t>Луб</t>
    </r>
    <r>
      <rPr>
        <sz val="12"/>
        <color rgb="FF000000"/>
        <rFont val="Arial"/>
        <family val="2"/>
        <charset val="204"/>
      </rPr>
      <t>’</t>
    </r>
    <r>
      <rPr>
        <sz val="12"/>
        <color rgb="FF000000"/>
        <rFont val="Calibri"/>
        <family val="2"/>
        <charset val="204"/>
      </rPr>
      <t>янське</t>
    </r>
  </si>
  <si>
    <r>
      <rPr>
        <b/>
        <sz val="12"/>
        <color rgb="FF000000"/>
        <rFont val="Calibri"/>
        <family val="2"/>
        <charset val="204"/>
      </rPr>
      <t>Інші заходи, пов</t>
    </r>
    <r>
      <rPr>
        <b/>
        <sz val="12"/>
        <color rgb="FF000000"/>
        <rFont val="Arial"/>
        <family val="2"/>
        <charset val="204"/>
      </rPr>
      <t>’</t>
    </r>
    <r>
      <rPr>
        <b/>
        <sz val="12"/>
        <color rgb="FF000000"/>
        <rFont val="Calibri"/>
        <family val="2"/>
        <charset val="204"/>
      </rPr>
      <t xml:space="preserve">язані зведенням лісового господарства </t>
    </r>
  </si>
  <si>
    <r>
      <rPr>
        <b/>
        <sz val="12"/>
        <color rgb="FF000000"/>
        <rFont val="Calibri"/>
        <family val="2"/>
        <charset val="204"/>
      </rPr>
      <t>Інші заходи, не пов</t>
    </r>
    <r>
      <rPr>
        <b/>
        <sz val="12"/>
        <color rgb="FF000000"/>
        <rFont val="Arial"/>
        <family val="2"/>
        <charset val="204"/>
      </rPr>
      <t>’</t>
    </r>
    <r>
      <rPr>
        <b/>
        <sz val="12"/>
        <color rgb="FF000000"/>
        <rFont val="Calibri"/>
        <family val="2"/>
        <charset val="204"/>
      </rPr>
      <t xml:space="preserve">язані зведенням лісового господарства </t>
    </r>
  </si>
  <si>
    <t>ДП "Іванківський лісгосп"</t>
  </si>
  <si>
    <t>Розпочата</t>
  </si>
  <si>
    <t>Жеревське  л - во</t>
  </si>
  <si>
    <t>20.12.2021</t>
  </si>
  <si>
    <t>Суцільнолісосічна, середньолісосічна рубка</t>
  </si>
  <si>
    <t>мл</t>
  </si>
  <si>
    <t>Леонівське   л - во</t>
  </si>
  <si>
    <t>Оранське  л - во</t>
  </si>
  <si>
    <t>Обуховицьке  л - во</t>
  </si>
  <si>
    <t>Феневицьке л - во</t>
  </si>
  <si>
    <t>09.12.2021</t>
  </si>
  <si>
    <t>Суцільнолісосічна, діляночна рубка</t>
  </si>
  <si>
    <t>Макарівське  л - во</t>
  </si>
  <si>
    <t>Розважівське л - во</t>
  </si>
  <si>
    <t>Білоберезьке л - во</t>
  </si>
  <si>
    <t>Суцільнолісосічна, вузьколісосічна рубка</t>
  </si>
  <si>
    <t>30.12.2021</t>
  </si>
  <si>
    <t>Прорідження</t>
  </si>
  <si>
    <t>Створення протипожежних розривів, суцільний</t>
  </si>
  <si>
    <t>Ржищівське</t>
  </si>
  <si>
    <t>50.15811,31.00697</t>
  </si>
  <si>
    <t>50.07916,31.11390</t>
  </si>
  <si>
    <t>50.06481,31.12512</t>
  </si>
  <si>
    <t>50.06476,31.13004</t>
  </si>
  <si>
    <t>50.10527,31.09031</t>
  </si>
  <si>
    <t>50.04402,31.14639</t>
  </si>
  <si>
    <t>ДП "Тетерівське ЛГ"</t>
  </si>
  <si>
    <t>№013955</t>
  </si>
  <si>
    <t>28.02.2022р.</t>
  </si>
  <si>
    <t>51.12662.29.38346</t>
  </si>
  <si>
    <t>51.12224.29.38294</t>
  </si>
  <si>
    <t>51.12072.29.38381</t>
  </si>
  <si>
    <t>51.11816.29.38866</t>
  </si>
  <si>
    <t>№013950</t>
  </si>
  <si>
    <t>17.01.2022р.</t>
  </si>
  <si>
    <t>51.149587.29.774823</t>
  </si>
  <si>
    <t>51.156741.29.695343</t>
  </si>
  <si>
    <t>51.157006.29.698237</t>
  </si>
  <si>
    <t>51.154087.29.697344</t>
  </si>
  <si>
    <t>51.152604.29.698037</t>
  </si>
  <si>
    <t>№013951</t>
  </si>
  <si>
    <t>25.01.2022р.</t>
  </si>
  <si>
    <t>СРС</t>
  </si>
  <si>
    <t>51.230512.29.777747</t>
  </si>
  <si>
    <t>51.111383.29.48823</t>
  </si>
  <si>
    <t>51.228202.29.778392</t>
  </si>
  <si>
    <t>51.208542.29.792696</t>
  </si>
  <si>
    <t>51.202776.29.797467</t>
  </si>
  <si>
    <t>51.198515.29.78651</t>
  </si>
  <si>
    <t>51.189647.29.81345</t>
  </si>
  <si>
    <t>51.181967.29.811648</t>
  </si>
  <si>
    <t>51.174066.29.81641</t>
  </si>
  <si>
    <t>51.164743.29.831772</t>
  </si>
  <si>
    <t>51.170945.29.837864</t>
  </si>
  <si>
    <t>№013952</t>
  </si>
  <si>
    <t>51.12967.29.36451</t>
  </si>
  <si>
    <t>51.13417.29.40862</t>
  </si>
  <si>
    <t>51.13493.29.40767</t>
  </si>
  <si>
    <t>51.12801.29.39706</t>
  </si>
  <si>
    <t>51.12860.29.39411</t>
  </si>
  <si>
    <t>51.12156.29.39404</t>
  </si>
  <si>
    <t>Красятицьке</t>
  </si>
  <si>
    <t>№013953</t>
  </si>
  <si>
    <t>51.07054.29.39827</t>
  </si>
  <si>
    <t>51.03172.29.37294</t>
  </si>
  <si>
    <t>51.02144.29.36971</t>
  </si>
  <si>
    <t>51.01743.29.34552</t>
  </si>
  <si>
    <t>№013954</t>
  </si>
  <si>
    <t>51.229259.29.709397</t>
  </si>
  <si>
    <t>51.159025.29.672424</t>
  </si>
  <si>
    <t>51.169042.29.681938</t>
  </si>
  <si>
    <t>51.162318.29.691969</t>
  </si>
  <si>
    <t>51.144265.29.653472</t>
  </si>
  <si>
    <t>51.139893.29.658172</t>
  </si>
  <si>
    <t>51.140167.29.659866</t>
  </si>
  <si>
    <t>51.139935.29.659380</t>
  </si>
  <si>
    <t>51.139653.29.657305</t>
  </si>
  <si>
    <t>ДП " Ржищівський військовий лісгосп"</t>
  </si>
  <si>
    <t>№016653</t>
  </si>
  <si>
    <t>Діляночна</t>
  </si>
  <si>
    <t>Вороньківська</t>
  </si>
  <si>
    <t>№ 016654</t>
  </si>
  <si>
    <t>Середньолісосічна</t>
  </si>
  <si>
    <t>№ 016655</t>
  </si>
  <si>
    <t>№ 016656</t>
  </si>
  <si>
    <t>№ 016659</t>
  </si>
  <si>
    <t>Сеедньолісосічна</t>
  </si>
  <si>
    <t>ДП "Ржищівський військовий лісгосп"</t>
  </si>
  <si>
    <t>Бучанське</t>
  </si>
  <si>
    <t>№ 016661</t>
  </si>
  <si>
    <t>Сснова</t>
  </si>
  <si>
    <t>16(1)</t>
  </si>
  <si>
    <t>50.45561, 30.08194</t>
  </si>
  <si>
    <t>завершена</t>
  </si>
  <si>
    <t>Дмитрівська</t>
  </si>
  <si>
    <t>№ 016663</t>
  </si>
  <si>
    <t>Соснове</t>
  </si>
  <si>
    <t>50.45867, 30.09618</t>
  </si>
  <si>
    <t>№016660</t>
  </si>
  <si>
    <t>50.13708, 31.01095</t>
  </si>
  <si>
    <t>Вороньківське</t>
  </si>
  <si>
    <t>50.10534, 31.01588</t>
  </si>
  <si>
    <t>№016664</t>
  </si>
  <si>
    <t>50.04186, 31.28756</t>
  </si>
  <si>
    <t>№016666</t>
  </si>
  <si>
    <t>50.12787, 30.98567</t>
  </si>
  <si>
    <t>№016665</t>
  </si>
  <si>
    <t>50.42286, 30.71029</t>
  </si>
  <si>
    <t>Дарницький р-н м.Київ</t>
  </si>
  <si>
    <t>50.45227, 30.06401</t>
  </si>
  <si>
    <t>50.45269, 30.07624</t>
  </si>
  <si>
    <t>№016667</t>
  </si>
  <si>
    <t>50.13375, 31.02622</t>
  </si>
  <si>
    <t>№016668</t>
  </si>
  <si>
    <t>2(1)</t>
  </si>
  <si>
    <t>50.07864, 31.11546</t>
  </si>
  <si>
    <t>Інформація щодо видачі дозвільних документів (лісорубних квитків) на проведення рубок головного користування та рубок формування і оздоровлення лісів на 01.02.2022.</t>
  </si>
  <si>
    <t>50.125141,31.024486</t>
  </si>
  <si>
    <t>50.999270
30.163503</t>
  </si>
  <si>
    <t>50.965633
30.077201</t>
  </si>
  <si>
    <t>51.021546
30.226332</t>
  </si>
  <si>
    <t>51.011422
30.210152</t>
  </si>
  <si>
    <t>51.008082
30.295256</t>
  </si>
  <si>
    <t>51.004185
30.260263</t>
  </si>
  <si>
    <t>50.991572
30.214315</t>
  </si>
  <si>
    <t>50.998675
30.413915</t>
  </si>
  <si>
    <t>50.971327
30.379400</t>
  </si>
  <si>
    <t>50.993238
30.340737</t>
  </si>
  <si>
    <t>50.983937
30.181766</t>
  </si>
  <si>
    <t>50.981506
30.205112</t>
  </si>
  <si>
    <t>50.977723
30.209898</t>
  </si>
  <si>
    <t>50.970224
30.186169</t>
  </si>
  <si>
    <t>50.968657
30.187688</t>
  </si>
  <si>
    <t>50.948769
30.176110</t>
  </si>
  <si>
    <t>50.948715
30.178899</t>
  </si>
  <si>
    <t>51.024099
30.346969</t>
  </si>
  <si>
    <t>51.023552
30.391172</t>
  </si>
  <si>
    <t>50.979261
30.428594</t>
  </si>
  <si>
    <t>50.983989
30.102481</t>
  </si>
  <si>
    <t>50.982368
30.107974</t>
  </si>
  <si>
    <t>50.975451
30.159172</t>
  </si>
  <si>
    <t>50.957667
30.131449</t>
  </si>
  <si>
    <t>51.026440
30.238351</t>
  </si>
  <si>
    <t>51.027439
30.256718</t>
  </si>
  <si>
    <t>51.024848
30.240711</t>
  </si>
  <si>
    <t>51.024362
30.250582</t>
  </si>
  <si>
    <t>51.020151
30.249809</t>
  </si>
  <si>
    <t>51.010377
30.181617</t>
  </si>
  <si>
    <t>51.009108
30.179342</t>
  </si>
  <si>
    <t>51.015777
30.189298</t>
  </si>
  <si>
    <t>50.999105
30.400784</t>
  </si>
  <si>
    <t>50.959809
30.398550</t>
  </si>
  <si>
    <t>50.956478
30.413401</t>
  </si>
  <si>
    <t>50.956586
30.422122</t>
  </si>
  <si>
    <t>50.954018
30.424473</t>
  </si>
  <si>
    <t>50.970857
30.254957</t>
  </si>
  <si>
    <t>50.966344
30.175823</t>
  </si>
  <si>
    <t>50.943983
30.183363</t>
  </si>
  <si>
    <t>50.001623
30.416802</t>
  </si>
  <si>
    <t>50.989442
30.424698</t>
  </si>
  <si>
    <t>50.985903
30.425600</t>
  </si>
  <si>
    <t>50.982526
30.426372</t>
  </si>
  <si>
    <t>50.970069
30.426630</t>
  </si>
  <si>
    <t>50.877941, 29.697287</t>
  </si>
  <si>
    <t>50.901439, 29.737842</t>
  </si>
  <si>
    <t>50.832915, 29.865064</t>
  </si>
  <si>
    <t>50.833240, 29.870386</t>
  </si>
  <si>
    <t>50.826626, 29.870558</t>
  </si>
  <si>
    <t>50.827765, 29.893646</t>
  </si>
  <si>
    <t>50.813097, 29.987030</t>
  </si>
  <si>
    <t>51.059284, 30.016620</t>
  </si>
  <si>
    <t>51.061873, 30.021341</t>
  </si>
  <si>
    <t>50.885035, 29.799597</t>
  </si>
  <si>
    <t>50.959322, 29.723894</t>
  </si>
  <si>
    <t>50.965403, 29.706085</t>
  </si>
  <si>
    <t>50.891316, 29.798353</t>
  </si>
  <si>
    <t>50.807484, 30.028035</t>
  </si>
  <si>
    <t>50.881894, 29.946153</t>
  </si>
  <si>
    <t>50.879999, 29.947011</t>
  </si>
  <si>
    <t>50.868887, 29.689869</t>
  </si>
  <si>
    <t>50.871623, 29.752311</t>
  </si>
  <si>
    <t>50.876389, 29.751538</t>
  </si>
  <si>
    <t>50.919434, 29.747133</t>
  </si>
  <si>
    <t>50.809368, 29.977953</t>
  </si>
  <si>
    <t>50.791738, 29.977824</t>
  </si>
  <si>
    <t>50.786177, 29.971301</t>
  </si>
  <si>
    <t>50.794180, 29.967525</t>
  </si>
  <si>
    <t>50.822763, 29.957440</t>
  </si>
  <si>
    <t>50.787058, 29.962963</t>
  </si>
  <si>
    <t>50.816337, 29.943106</t>
  </si>
  <si>
    <t>50.756344, 29.926352</t>
  </si>
  <si>
    <t>51.088160, 30.066913</t>
  </si>
  <si>
    <t>51.066212, 30.004600</t>
  </si>
  <si>
    <t>51.061492, 30.037730</t>
  </si>
  <si>
    <t>51.059955, 30.002883</t>
  </si>
  <si>
    <t>51.099776, 29.848388</t>
  </si>
  <si>
    <t>51.096273, 29.908727</t>
  </si>
  <si>
    <t>51.063758, 29.856027</t>
  </si>
  <si>
    <t>51.060521, 29.856370</t>
  </si>
  <si>
    <t>51.033973, 29.865039</t>
  </si>
  <si>
    <t>51.023717, 29.878257</t>
  </si>
  <si>
    <t>50.930008, 29.807189</t>
  </si>
  <si>
    <t>50.957751, 29.719728</t>
  </si>
  <si>
    <t>50.973454, 29.566520</t>
  </si>
  <si>
    <t>50.973076, 29.576476</t>
  </si>
  <si>
    <t>50.971725, 29.576648</t>
  </si>
  <si>
    <t>50.969779, 29.653810</t>
  </si>
  <si>
    <t>50.964590, 29.655097</t>
  </si>
  <si>
    <t>50.955183, 29.659217</t>
  </si>
  <si>
    <t>50.916293, 29.709686</t>
  </si>
  <si>
    <t>50.898134, 29.666597</t>
  </si>
  <si>
    <t>50.945747, 29.423740</t>
  </si>
  <si>
    <t>50.820170, 30.020735</t>
  </si>
  <si>
    <t>50.870138, 29.966061</t>
  </si>
  <si>
    <t>50.878966, 29.958079</t>
  </si>
  <si>
    <t>50.899676, 30.033310</t>
  </si>
  <si>
    <t>50.917076, 29.989193</t>
  </si>
  <si>
    <t>50.935741, 30.051677</t>
  </si>
  <si>
    <t>50.913018, 30.053394</t>
  </si>
  <si>
    <t>50.914695, 29.976146</t>
  </si>
  <si>
    <t>50.905820, 30.008075</t>
  </si>
  <si>
    <t>50.897051, 30.019233</t>
  </si>
  <si>
    <t>50.863583, 29.984729</t>
  </si>
  <si>
    <t>50.823939, 29.896453</t>
  </si>
  <si>
    <t>50.823152, 29.887784</t>
  </si>
  <si>
    <t>50.848453, 29.850848</t>
  </si>
  <si>
    <t>50.808727, 29.858959</t>
  </si>
  <si>
    <t>50.817770, 29.941148</t>
  </si>
  <si>
    <t>50.809148, 29.941492</t>
  </si>
  <si>
    <t>50.822718, 29.880466</t>
  </si>
  <si>
    <t>50.830390, 29.887848</t>
  </si>
  <si>
    <t>50.801608, 29.951706</t>
  </si>
  <si>
    <t>50.815425, 30.005457</t>
  </si>
  <si>
    <t>50.818435, 30.005586</t>
  </si>
  <si>
    <t>50.819357, 30.007775</t>
  </si>
  <si>
    <t>50.862215, 29.987276</t>
  </si>
  <si>
    <t>51.098953, 29.975689</t>
  </si>
  <si>
    <t>51.085031, 30.001609</t>
  </si>
  <si>
    <t>50.815452, 30.044339</t>
  </si>
  <si>
    <t>50.812958, 30.039876</t>
  </si>
  <si>
    <t>50.855430, 29.998806</t>
  </si>
  <si>
    <t>50.885762, 29.903791</t>
  </si>
  <si>
    <t>50.887549, 29.905508</t>
  </si>
  <si>
    <t>50.808971, 30.011938</t>
  </si>
  <si>
    <t>50.811032, 30.012367</t>
  </si>
  <si>
    <t>50.850607, 30.004213</t>
  </si>
  <si>
    <t>50.804307, 30.058801</t>
  </si>
  <si>
    <t>50.822827, 29.956362</t>
  </si>
  <si>
    <t>50.823911, 29.963658</t>
  </si>
  <si>
    <t>50.765209, 29.948294</t>
  </si>
  <si>
    <t>50.834429, 29.846070</t>
  </si>
  <si>
    <t>50.850742, 29.879630</t>
  </si>
  <si>
    <t>50.850472, 29.875596</t>
  </si>
  <si>
    <t>50.853018, 29.874480</t>
  </si>
  <si>
    <t>51.069933, 30.145462</t>
  </si>
  <si>
    <t>51.032042, 29.993177</t>
  </si>
  <si>
    <t>51.068699, 30.149614</t>
  </si>
  <si>
    <t>50.927972, 30.006503</t>
  </si>
  <si>
    <t>50.917475, 30.037231</t>
  </si>
  <si>
    <t>50.930758, 30.009507</t>
  </si>
  <si>
    <t>50.928783, 30.005131</t>
  </si>
  <si>
    <t>50.934139, 30.054483</t>
  </si>
  <si>
    <t>51.089035, 29.975367</t>
  </si>
  <si>
    <t>51.099047, 29.979894</t>
  </si>
  <si>
    <t>51.099223, 29.977276</t>
  </si>
  <si>
    <t>51.099088, 29.974337</t>
  </si>
  <si>
    <t>51.095342, 29.979916</t>
  </si>
  <si>
    <t>51.095800, 29.981074</t>
  </si>
  <si>
    <t>50.870706, 29.815185</t>
  </si>
  <si>
    <t>50.885817, 29.651191</t>
  </si>
  <si>
    <t>50.974697, 29.449832</t>
  </si>
  <si>
    <t>50.932874, 29.668228</t>
  </si>
  <si>
    <t>50.933875, 29.668615</t>
  </si>
  <si>
    <t>50.942745, 29.637973</t>
  </si>
  <si>
    <t>50.949884, 29.621579</t>
  </si>
  <si>
    <t>50.865574, 29.763987</t>
  </si>
  <si>
    <t>50.916656, 29.741929</t>
  </si>
  <si>
    <t>50.915655, 29.748430</t>
  </si>
  <si>
    <t>50.861050, 29.614942</t>
  </si>
  <si>
    <t>50.943550, 30.035514</t>
  </si>
  <si>
    <t>50.922846, 30.000302</t>
  </si>
  <si>
    <t>50.856079, 29.631014</t>
  </si>
  <si>
    <t>50.854941, 29.632859</t>
  </si>
  <si>
    <t>50.856689, 29.750919</t>
  </si>
  <si>
    <t>50.859059, 29.759481</t>
  </si>
  <si>
    <t>50.924340, 29.765725</t>
  </si>
  <si>
    <t>50.923393, 29.764953</t>
  </si>
  <si>
    <t>50.855186, 29.864009</t>
  </si>
  <si>
    <t>50.825375, 29.970954</t>
  </si>
  <si>
    <t>50.855619, 29.874652</t>
  </si>
  <si>
    <t>50.820929, 29.972499</t>
  </si>
  <si>
    <t>50.823369, 29.970439</t>
  </si>
  <si>
    <t>51.087929, 29.991095</t>
  </si>
  <si>
    <t>51.099654, 29.970195</t>
  </si>
  <si>
    <t>50.944546, 29.744557</t>
  </si>
  <si>
    <t>50.944928, 29.743822</t>
  </si>
  <si>
    <t>50.940798, 29.639303</t>
  </si>
  <si>
    <t>50.944638, 29.619991</t>
  </si>
  <si>
    <t>50.971724, 29.541714</t>
  </si>
  <si>
    <t>50.971075, 29.542830</t>
  </si>
  <si>
    <t>50.936472, 29.638102</t>
  </si>
  <si>
    <t>50.942475, 29.629862</t>
  </si>
  <si>
    <t>50.972616, 29.549138</t>
  </si>
  <si>
    <t>50.973346, 29.545748</t>
  </si>
  <si>
    <t>50.972643, 29.546735</t>
  </si>
  <si>
    <t>50.972562, 29.544890</t>
  </si>
  <si>
    <t>50.848656, 30.005758</t>
  </si>
  <si>
    <t>50.813581, 30.068157</t>
  </si>
  <si>
    <t>50.849604, 30.010607</t>
  </si>
  <si>
    <t>50.845621, 30.007217</t>
  </si>
  <si>
    <t>Інші заходи повязані з веденням лісового господарства</t>
  </si>
  <si>
    <t>51.116777, 30.140527</t>
  </si>
  <si>
    <t>51.115740, 30.140130</t>
  </si>
  <si>
    <t>51.117801, 30.142608</t>
  </si>
  <si>
    <t>50.553648,30.030863</t>
  </si>
  <si>
    <t>50.547503,30.032519</t>
  </si>
  <si>
    <t>50.689620,30.091330</t>
  </si>
  <si>
    <t>50.636620,30.105950</t>
  </si>
  <si>
    <t>50.629400,30.100930</t>
  </si>
  <si>
    <t>50.600519,30.127498</t>
  </si>
  <si>
    <t>50.618703,30.018039</t>
  </si>
  <si>
    <t>50.603173,30.077487</t>
  </si>
  <si>
    <t>50.709672,30.119252</t>
  </si>
  <si>
    <t>50.692127,30.120963</t>
  </si>
  <si>
    <t>50.752020,29.870600</t>
  </si>
  <si>
    <t>50.761620,29.983470</t>
  </si>
  <si>
    <t>50.746780,29.903950</t>
  </si>
  <si>
    <t>50.750030,29.911730</t>
  </si>
  <si>
    <t>50.653039,30.137172</t>
  </si>
  <si>
    <t>50.650340,30.142559</t>
  </si>
  <si>
    <t>50.672395,30.143478</t>
  </si>
  <si>
    <t>50.576466,29.964853</t>
  </si>
  <si>
    <t>50.587292,29.926339</t>
  </si>
  <si>
    <t>50.694320,30.049620</t>
  </si>
  <si>
    <t>50.692450,30.078370</t>
  </si>
  <si>
    <t>50.690790,30.083730</t>
  </si>
  <si>
    <t>50.676940,30.112990</t>
  </si>
  <si>
    <t>50.667140,30.078550</t>
  </si>
  <si>
    <t>50.670120,30.096690</t>
  </si>
  <si>
    <t>50.643190,30.101350</t>
  </si>
  <si>
    <t>50.650310,30.065610</t>
  </si>
  <si>
    <t>50.624349,30.139565</t>
  </si>
  <si>
    <t>50.610499,30.091513</t>
  </si>
  <si>
    <t>50.621550,30.003119</t>
  </si>
  <si>
    <t>50.602778,29.953308</t>
  </si>
  <si>
    <t>50.601989,29.952714</t>
  </si>
  <si>
    <t>50.668241,30.164748</t>
  </si>
  <si>
    <t>50.652462,30.131636</t>
  </si>
  <si>
    <t>50.703719,30.204394</t>
  </si>
  <si>
    <t>50.710246,30.150275</t>
  </si>
  <si>
    <t>50.701165,30.178301</t>
  </si>
  <si>
    <t>50.757990,29.833830</t>
  </si>
  <si>
    <t>50.758730,29.858260</t>
  </si>
  <si>
    <t>50.753260,29.852720</t>
  </si>
  <si>
    <t>50.752660,29.931200</t>
  </si>
  <si>
    <t>50.758620,29.996480</t>
  </si>
  <si>
    <t>50.756470,29.998650</t>
  </si>
  <si>
    <t>50.756060,29.999440</t>
  </si>
  <si>
    <t>50.747950,29.900600</t>
  </si>
  <si>
    <t>50.747480,29.900400</t>
  </si>
  <si>
    <t>50.750710,29.897690</t>
  </si>
  <si>
    <t>50.703340,30.392990</t>
  </si>
  <si>
    <t>50.689480,30.330990</t>
  </si>
  <si>
    <t>50.671700,30.360200</t>
  </si>
  <si>
    <t>50.662670,30.367450</t>
  </si>
  <si>
    <t>50.692410,30.359540</t>
  </si>
  <si>
    <t>50.692300,30.363030</t>
  </si>
  <si>
    <t>50.690240,30.361350</t>
  </si>
  <si>
    <t>50.659230,30.370070</t>
  </si>
  <si>
    <t>50.624100,30.359970</t>
  </si>
  <si>
    <t>50.622850,30.358520</t>
  </si>
  <si>
    <t>50.589430,30.293700</t>
  </si>
  <si>
    <t>50.589450,30.294250</t>
  </si>
  <si>
    <t>50.589770,30.294830</t>
  </si>
  <si>
    <t>50.605120,30.405630</t>
  </si>
  <si>
    <t>50.588160,30.366350</t>
  </si>
  <si>
    <t>50.583580,30.314920</t>
  </si>
  <si>
    <t>50.563318,30.027086</t>
  </si>
  <si>
    <t>50.556162,30.037402</t>
  </si>
  <si>
    <t>50.571597,29.981582</t>
  </si>
  <si>
    <t>50.565261,29.982785</t>
  </si>
  <si>
    <t>50.543570,30.033242</t>
  </si>
  <si>
    <t>50.563384,29.984222</t>
  </si>
  <si>
    <t>50.553772,29.968889</t>
  </si>
  <si>
    <t>50.552009,29.978347</t>
  </si>
  <si>
    <t>50.635176,29.822259</t>
  </si>
  <si>
    <t>50.633226,29.825251</t>
  </si>
  <si>
    <t>50.632489,29.823369</t>
  </si>
  <si>
    <t>50.685560,30.109550</t>
  </si>
  <si>
    <t>50.689190,30.063850</t>
  </si>
  <si>
    <t>50.650810,30.111780</t>
  </si>
  <si>
    <t>50.647100,30.049860</t>
  </si>
  <si>
    <t>50.623187,30.144740</t>
  </si>
  <si>
    <t>50.612781,30.143934</t>
  </si>
  <si>
    <t>50.612796,30.138793</t>
  </si>
  <si>
    <t>50.616947,30.104713</t>
  </si>
  <si>
    <t>50.602093,30.061161</t>
  </si>
  <si>
    <t>50.602486,30.056965</t>
  </si>
  <si>
    <t>50.601043,30.026037</t>
  </si>
  <si>
    <t>50.612554,29.975079</t>
  </si>
  <si>
    <t>50.769610,29.884870</t>
  </si>
  <si>
    <t>50.765940,29.835360</t>
  </si>
  <si>
    <t>50.764500,29.833670</t>
  </si>
  <si>
    <t>50.762700,29.833420</t>
  </si>
  <si>
    <t>50.763190,29.834860</t>
  </si>
  <si>
    <t>50.758670,29.841910</t>
  </si>
  <si>
    <t>50.759340,29.843770</t>
  </si>
  <si>
    <t>50.755930,29.973430</t>
  </si>
  <si>
    <t>50.758950,29.985390</t>
  </si>
  <si>
    <t>50.719180,29.889240</t>
  </si>
  <si>
    <t>50.694440,29.883020</t>
  </si>
  <si>
    <t>50.686300,30111890</t>
  </si>
  <si>
    <t>50.650810,30.111750</t>
  </si>
  <si>
    <t>50.648560,30.051520</t>
  </si>
  <si>
    <t>50.647180,30.049880</t>
  </si>
  <si>
    <t>50.600786,30.129930</t>
  </si>
  <si>
    <t>50.600186,30.123189</t>
  </si>
  <si>
    <t>50.602120,30.130061</t>
  </si>
  <si>
    <t>50.599901,30.127083</t>
  </si>
  <si>
    <t>50.598738,30.128867</t>
  </si>
  <si>
    <t>50.605054,30.084421</t>
  </si>
  <si>
    <t>50.602177,30.077213</t>
  </si>
  <si>
    <t>50.619429,30.017474</t>
  </si>
  <si>
    <t>50.622214,30.144905</t>
  </si>
  <si>
    <t>50.612806,30.144167</t>
  </si>
  <si>
    <t>50.612929,30.138651</t>
  </si>
  <si>
    <t>50.601959,30.060668</t>
  </si>
  <si>
    <t>50.602475,30.056951</t>
  </si>
  <si>
    <t>50.612626,29.975070</t>
  </si>
  <si>
    <t>50.712464,30.117867</t>
  </si>
  <si>
    <t>50.710330,30.118207</t>
  </si>
  <si>
    <t>50.709226,30.119025</t>
  </si>
  <si>
    <t>50.706740,30.118010</t>
  </si>
  <si>
    <t>50.694375,30.121893</t>
  </si>
  <si>
    <t>50.692203,30.120735</t>
  </si>
  <si>
    <t>50.692413,30.121763</t>
  </si>
  <si>
    <t>50.704758,30.115986</t>
  </si>
  <si>
    <t>50.704560,30.117582</t>
  </si>
  <si>
    <t>50.703215,30.116144</t>
  </si>
  <si>
    <t>50.745370,29.903820</t>
  </si>
  <si>
    <t>50.750680,29.912290</t>
  </si>
  <si>
    <t>50.749600,29.912330</t>
  </si>
  <si>
    <t>50.622180,30.019603</t>
  </si>
  <si>
    <t>50.617984,30.012314</t>
  </si>
  <si>
    <t>49.656331   30.559463</t>
  </si>
  <si>
    <t>013415</t>
  </si>
  <si>
    <t>осикова</t>
  </si>
  <si>
    <t>50.448859, 31.224708</t>
  </si>
  <si>
    <t>50.378653, 31.446048</t>
  </si>
  <si>
    <t>013416</t>
  </si>
  <si>
    <t>50.417332, 31.225538</t>
  </si>
  <si>
    <t>тополева</t>
  </si>
  <si>
    <t>50.376617, 31.457609</t>
  </si>
  <si>
    <t>50.358981, 31.360357</t>
  </si>
  <si>
    <t>013417</t>
  </si>
  <si>
    <t>50.364331, 31.446485</t>
  </si>
  <si>
    <t>50.397655, 31.461824</t>
  </si>
  <si>
    <t>50.394300, 31.457809</t>
  </si>
  <si>
    <t>50.362709, 31.459769</t>
  </si>
  <si>
    <t>013418</t>
  </si>
  <si>
    <t>50.406865, 31.278695</t>
  </si>
  <si>
    <t>013419</t>
  </si>
  <si>
    <t>50.266373, 30.771156</t>
  </si>
  <si>
    <t>50.222303, 30.816161</t>
  </si>
  <si>
    <t>50.282244, 30.764582</t>
  </si>
  <si>
    <t>013420</t>
  </si>
  <si>
    <t>50.276851, 30.762016</t>
  </si>
  <si>
    <t>013421</t>
  </si>
  <si>
    <t>50.272298, 30.771848</t>
  </si>
  <si>
    <t>013422</t>
  </si>
  <si>
    <t>50.374148, 30.750355</t>
  </si>
  <si>
    <t>50.349073, 30.729957</t>
  </si>
  <si>
    <t>50.317979, 30.733054</t>
  </si>
  <si>
    <t>50.318575, 30.746068</t>
  </si>
  <si>
    <t>50.319513, 30.739126</t>
  </si>
  <si>
    <t>50.312034, 30.744874</t>
  </si>
  <si>
    <t>013423</t>
  </si>
  <si>
    <t>50.293278, 30.750921</t>
  </si>
  <si>
    <t>50.293991, 30.755170</t>
  </si>
  <si>
    <t>50.285907, 30.755090</t>
  </si>
  <si>
    <t>013424</t>
  </si>
  <si>
    <t>50.428529, 31.178641</t>
  </si>
  <si>
    <t>013425</t>
  </si>
  <si>
    <t>50.422360, 31.204585</t>
  </si>
  <si>
    <t>018333</t>
  </si>
  <si>
    <t>50.184023, 31.030599</t>
  </si>
  <si>
    <t>018326</t>
  </si>
  <si>
    <t>50.158015, 30.958045</t>
  </si>
  <si>
    <t>50.151401, 30.976069</t>
  </si>
  <si>
    <t>018327</t>
  </si>
  <si>
    <t>50.128501, 30.976307</t>
  </si>
  <si>
    <t>018328</t>
  </si>
  <si>
    <t>50.101952, 31.110623</t>
  </si>
  <si>
    <t>018329</t>
  </si>
  <si>
    <t>50.180605, 31.051009</t>
  </si>
  <si>
    <t>50.175446, 31.070284</t>
  </si>
  <si>
    <t>50.106834, 31.151203</t>
  </si>
  <si>
    <t>50.184901, 31.052364</t>
  </si>
  <si>
    <t>50.181415, 31.046049</t>
  </si>
  <si>
    <t>50.183820, 31.043463</t>
  </si>
  <si>
    <t>50.176447, 31.029626</t>
  </si>
  <si>
    <t>018330</t>
  </si>
  <si>
    <t>50.082816, 31.156216</t>
  </si>
  <si>
    <t>018331</t>
  </si>
  <si>
    <t>50.186510, 31.059730</t>
  </si>
  <si>
    <t>50.183184, 31.065180</t>
  </si>
  <si>
    <t>018332</t>
  </si>
  <si>
    <t>50.154573, 31.022536</t>
  </si>
  <si>
    <t>49.635815   30.576961</t>
  </si>
  <si>
    <t>49.629597   30.565017</t>
  </si>
  <si>
    <t>49.55182  30.77574</t>
  </si>
  <si>
    <t>49.64554  30.65701</t>
  </si>
  <si>
    <t>49.590808   30.965028</t>
  </si>
  <si>
    <t>49.591098   31.023541</t>
  </si>
  <si>
    <t>49.572078   30.917553</t>
  </si>
  <si>
    <t>49.569039   30.973811</t>
  </si>
  <si>
    <t>49.597631   30.338078</t>
  </si>
  <si>
    <t>49.529283   30.523312</t>
  </si>
  <si>
    <t>49.554003   30.548541</t>
  </si>
  <si>
    <t>49.452355   30.803779</t>
  </si>
  <si>
    <t>49.396474   30.853213</t>
  </si>
  <si>
    <t>49.457348   30.843833</t>
  </si>
  <si>
    <t>49.452634   30.907072</t>
  </si>
  <si>
    <t>49.444406   30.839393</t>
  </si>
  <si>
    <t>49.478972   30.905162</t>
  </si>
  <si>
    <t>49.641336   30.570215</t>
  </si>
  <si>
    <t>49.635849   30.565934</t>
  </si>
  <si>
    <t>49.639876   30.520119</t>
  </si>
  <si>
    <t>49.632187   30.549499</t>
  </si>
  <si>
    <t>49.620941   30.571392</t>
  </si>
  <si>
    <t>49.631005   30.47248</t>
  </si>
  <si>
    <t>49.629104   30.479936</t>
  </si>
  <si>
    <t>49.620131   30.494517</t>
  </si>
  <si>
    <t>49.587963   30.518196</t>
  </si>
  <si>
    <t>49.593589   30.533509</t>
  </si>
  <si>
    <t>49.645436   30.644432</t>
  </si>
  <si>
    <t>49.62378    30.71833</t>
  </si>
  <si>
    <t>49.611103   30.571508</t>
  </si>
  <si>
    <t>49.64684   30.665808</t>
  </si>
  <si>
    <t>49.643025   30.666184</t>
  </si>
  <si>
    <t>49.641796   30.680173</t>
  </si>
  <si>
    <t>49.642885   30.672811</t>
  </si>
  <si>
    <t>49.645423   30.642206</t>
  </si>
  <si>
    <t>49.640664   30.666533</t>
  </si>
  <si>
    <t>49.599861   30.642471</t>
  </si>
  <si>
    <t>49.553659   30.541408</t>
  </si>
  <si>
    <t>49.564128   30.591093</t>
  </si>
  <si>
    <t>49.53846   30.522153</t>
  </si>
  <si>
    <t>49.520903   30.520238</t>
  </si>
  <si>
    <t>49.571689   30.646456</t>
  </si>
  <si>
    <t>49.580147   30.640351</t>
  </si>
  <si>
    <t>49.577829   30.579546</t>
  </si>
  <si>
    <t>49.575887   30.661497</t>
  </si>
  <si>
    <t>49.3617   30.814638</t>
  </si>
  <si>
    <t>49.356887   30.830871</t>
  </si>
  <si>
    <t>49.495903   30.779579</t>
  </si>
  <si>
    <t>49.356431   30.666057</t>
  </si>
  <si>
    <t>49.468623   30.792151</t>
  </si>
  <si>
    <t>49.451967   30.802417</t>
  </si>
  <si>
    <t>49.442959   30.798855</t>
  </si>
  <si>
    <t>49.430606   30.805975</t>
  </si>
  <si>
    <t>49.395628   30.833835</t>
  </si>
  <si>
    <t>49.38799  30.82447</t>
  </si>
  <si>
    <t>49.383257   30.829911</t>
  </si>
  <si>
    <t>49.36356   30.81316</t>
  </si>
  <si>
    <t>49.367141   30.819165</t>
  </si>
  <si>
    <t>49.365184   30.828264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</si>
</sst>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грн.&quot;_-;\-* #,##0.00\ &quot;грн.&quot;_-;_-* &quot;-&quot;??\ &quot;грн.&quot;_-;_-@_-"/>
    <numFmt numFmtId="165" formatCode="dd\.mm\.yyyy"/>
    <numFmt numFmtId="166" formatCode="0.0"/>
    <numFmt numFmtId="167" formatCode="dd\.mm\.yyyy;@"/>
    <numFmt numFmtId="168" formatCode="dd\.mm\.yy;@"/>
  </numFmts>
  <fonts count="56">
    <font>
      <sz val="12"/>
      <color theme="1"/>
      <name val="Calibri"/>
    </font>
    <font>
      <b/>
      <sz val="20"/>
      <color rgb="FF000000"/>
      <name val="Arial Narrow"/>
    </font>
    <font>
      <sz val="12"/>
      <name val="Calibri"/>
    </font>
    <font>
      <sz val="10"/>
      <color rgb="FF000000"/>
      <name val="Arial Narrow"/>
    </font>
    <font>
      <sz val="10"/>
      <color theme="1"/>
      <name val="Arial Narrow"/>
    </font>
    <font>
      <b/>
      <sz val="14"/>
      <color theme="1"/>
      <name val="Times New Roman"/>
    </font>
    <font>
      <sz val="10"/>
      <color rgb="FF000000"/>
      <name val="Calibri"/>
    </font>
    <font>
      <b/>
      <sz val="12"/>
      <color theme="1"/>
      <name val="Times New Roman"/>
    </font>
    <font>
      <sz val="12"/>
      <color rgb="FF000000"/>
      <name val="Calibri"/>
    </font>
    <font>
      <sz val="12"/>
      <color rgb="FFFF0000"/>
      <name val="Calibri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  <charset val="204"/>
    </font>
    <font>
      <sz val="10"/>
      <color indexed="8"/>
      <name val="Arial Narrow"/>
      <family val="2"/>
      <charset val="204"/>
    </font>
    <font>
      <sz val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Bodoni MT"/>
      <family val="1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7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 Narrow"/>
      <family val="2"/>
      <charset val="204"/>
    </font>
    <font>
      <sz val="10"/>
      <color theme="1"/>
      <name val="Calibri"/>
      <family val="2"/>
      <scheme val="minor"/>
    </font>
    <font>
      <sz val="12"/>
      <color indexed="8"/>
      <name val="Arial Narrow"/>
      <family val="2"/>
      <charset val="204"/>
    </font>
    <font>
      <sz val="12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mo"/>
    </font>
    <font>
      <sz val="11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rgb="FF008000"/>
        <bgColor rgb="FF008000"/>
      </patternFill>
    </fill>
    <fill>
      <patternFill patternType="solid">
        <fgColor rgb="FFFF99CC"/>
        <bgColor rgb="FFFF99CC"/>
      </patternFill>
    </fill>
    <fill>
      <patternFill patternType="solid">
        <fgColor theme="0"/>
        <bgColor theme="0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23" fillId="0" borderId="0" applyFont="0" applyFill="0" applyBorder="0" applyAlignment="0" applyProtection="0"/>
    <xf numFmtId="0" fontId="30" fillId="0" borderId="21"/>
    <xf numFmtId="0" fontId="31" fillId="0" borderId="21"/>
  </cellStyleXfs>
  <cellXfs count="452">
    <xf numFmtId="0" fontId="0" fillId="0" borderId="0" xfId="0" applyFont="1" applyAlignment="1"/>
    <xf numFmtId="0" fontId="3" fillId="3" borderId="13" xfId="0" applyFont="1" applyFill="1" applyBorder="1" applyAlignment="1">
      <alignment horizontal="center" vertical="center" wrapText="1"/>
    </xf>
    <xf numFmtId="1" fontId="3" fillId="3" borderId="1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0" fontId="0" fillId="5" borderId="13" xfId="0" applyFont="1" applyFill="1" applyBorder="1"/>
    <xf numFmtId="0" fontId="3" fillId="2" borderId="13" xfId="0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/>
    <xf numFmtId="0" fontId="6" fillId="3" borderId="13" xfId="0" applyFont="1" applyFill="1" applyBorder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 vertical="center"/>
    </xf>
    <xf numFmtId="0" fontId="8" fillId="0" borderId="0" xfId="0" applyFont="1"/>
    <xf numFmtId="0" fontId="0" fillId="9" borderId="0" xfId="0" applyFont="1" applyFill="1" applyAlignment="1"/>
    <xf numFmtId="0" fontId="0" fillId="0" borderId="0" xfId="0"/>
    <xf numFmtId="0" fontId="12" fillId="10" borderId="25" xfId="0" applyFont="1" applyFill="1" applyBorder="1" applyAlignment="1">
      <alignment horizontal="center" wrapText="1"/>
    </xf>
    <xf numFmtId="49" fontId="12" fillId="0" borderId="25" xfId="0" applyNumberFormat="1" applyFont="1" applyBorder="1" applyAlignment="1">
      <alignment horizontal="center" wrapText="1"/>
    </xf>
    <xf numFmtId="14" fontId="12" fillId="0" borderId="25" xfId="0" applyNumberFormat="1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166" fontId="12" fillId="0" borderId="25" xfId="0" applyNumberFormat="1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0" fillId="0" borderId="25" xfId="0" applyBorder="1"/>
    <xf numFmtId="1" fontId="12" fillId="10" borderId="25" xfId="0" applyNumberFormat="1" applyFont="1" applyFill="1" applyBorder="1" applyAlignment="1">
      <alignment horizontal="center" wrapText="1"/>
    </xf>
    <xf numFmtId="1" fontId="13" fillId="10" borderId="25" xfId="0" applyNumberFormat="1" applyFont="1" applyFill="1" applyBorder="1" applyAlignment="1">
      <alignment horizontal="center" wrapText="1"/>
    </xf>
    <xf numFmtId="1" fontId="12" fillId="0" borderId="25" xfId="0" applyNumberFormat="1" applyFont="1" applyBorder="1" applyAlignment="1">
      <alignment horizontal="center" wrapText="1"/>
    </xf>
    <xf numFmtId="0" fontId="12" fillId="10" borderId="26" xfId="0" applyFont="1" applyFill="1" applyBorder="1" applyAlignment="1">
      <alignment horizontal="center" wrapText="1"/>
    </xf>
    <xf numFmtId="49" fontId="12" fillId="0" borderId="26" xfId="0" applyNumberFormat="1" applyFont="1" applyBorder="1" applyAlignment="1">
      <alignment horizontal="center" wrapText="1"/>
    </xf>
    <xf numFmtId="14" fontId="12" fillId="0" borderId="26" xfId="0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0" fillId="0" borderId="26" xfId="0" applyBorder="1"/>
    <xf numFmtId="166" fontId="12" fillId="0" borderId="26" xfId="0" applyNumberFormat="1" applyFont="1" applyBorder="1" applyAlignment="1">
      <alignment horizontal="center" wrapText="1"/>
    </xf>
    <xf numFmtId="1" fontId="12" fillId="0" borderId="26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1" fontId="15" fillId="10" borderId="25" xfId="0" applyNumberFormat="1" applyFont="1" applyFill="1" applyBorder="1" applyAlignment="1">
      <alignment horizontal="center" wrapText="1"/>
    </xf>
    <xf numFmtId="0" fontId="14" fillId="12" borderId="25" xfId="0" applyFont="1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11" fillId="9" borderId="25" xfId="0" applyFont="1" applyFill="1" applyBorder="1" applyAlignment="1">
      <alignment horizontal="right" vertical="center" wrapText="1"/>
    </xf>
    <xf numFmtId="0" fontId="11" fillId="9" borderId="25" xfId="0" applyFont="1" applyFill="1" applyBorder="1" applyAlignment="1">
      <alignment horizontal="center" vertical="center" wrapText="1"/>
    </xf>
    <xf numFmtId="49" fontId="11" fillId="9" borderId="25" xfId="0" applyNumberFormat="1" applyFont="1" applyFill="1" applyBorder="1" applyAlignment="1">
      <alignment horizontal="center" vertical="center" wrapText="1"/>
    </xf>
    <xf numFmtId="49" fontId="0" fillId="9" borderId="25" xfId="0" applyNumberFormat="1" applyFill="1" applyBorder="1" applyAlignment="1">
      <alignment horizontal="center" vertical="center" wrapText="1"/>
    </xf>
    <xf numFmtId="14" fontId="0" fillId="9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 wrapText="1"/>
    </xf>
    <xf numFmtId="14" fontId="0" fillId="0" borderId="25" xfId="0" applyNumberForma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0" fillId="9" borderId="32" xfId="0" applyFill="1" applyBorder="1" applyAlignment="1">
      <alignment horizontal="center" vertical="center" wrapText="1"/>
    </xf>
    <xf numFmtId="49" fontId="0" fillId="9" borderId="32" xfId="0" applyNumberForma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49" fontId="11" fillId="9" borderId="34" xfId="0" applyNumberFormat="1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18" fillId="0" borderId="25" xfId="0" applyFont="1" applyBorder="1"/>
    <xf numFmtId="49" fontId="0" fillId="0" borderId="3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14" fontId="0" fillId="0" borderId="38" xfId="0" applyNumberFormat="1" applyFont="1" applyBorder="1" applyAlignment="1">
      <alignment horizontal="center" vertical="center"/>
    </xf>
    <xf numFmtId="0" fontId="0" fillId="0" borderId="38" xfId="0" applyNumberFormat="1" applyFont="1" applyBorder="1" applyAlignment="1">
      <alignment horizontal="center" vertical="center"/>
    </xf>
    <xf numFmtId="166" fontId="0" fillId="0" borderId="3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66" fontId="0" fillId="0" borderId="25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9" borderId="2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14" fontId="0" fillId="0" borderId="49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166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14" fontId="0" fillId="0" borderId="34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66" fontId="0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166" fontId="0" fillId="0" borderId="4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14" fontId="0" fillId="0" borderId="43" xfId="0" applyNumberFormat="1" applyBorder="1" applyAlignment="1">
      <alignment horizontal="center" vertical="center"/>
    </xf>
    <xf numFmtId="166" fontId="0" fillId="0" borderId="4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14" fontId="0" fillId="0" borderId="5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0" fillId="0" borderId="38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25" xfId="0" applyFont="1" applyBorder="1"/>
    <xf numFmtId="14" fontId="21" fillId="0" borderId="25" xfId="0" applyNumberFormat="1" applyFont="1" applyBorder="1"/>
    <xf numFmtId="49" fontId="21" fillId="0" borderId="25" xfId="0" applyNumberFormat="1" applyFont="1" applyBorder="1" applyAlignment="1">
      <alignment horizontal="right"/>
    </xf>
    <xf numFmtId="0" fontId="21" fillId="0" borderId="29" xfId="0" applyFont="1" applyBorder="1"/>
    <xf numFmtId="0" fontId="21" fillId="0" borderId="30" xfId="0" applyFont="1" applyBorder="1"/>
    <xf numFmtId="0" fontId="21" fillId="0" borderId="31" xfId="0" applyFont="1" applyBorder="1"/>
    <xf numFmtId="164" fontId="0" fillId="0" borderId="25" xfId="1" applyNumberFormat="1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7" fillId="0" borderId="25" xfId="0" applyFont="1" applyBorder="1"/>
    <xf numFmtId="0" fontId="0" fillId="0" borderId="25" xfId="0" applyBorder="1" applyAlignment="1">
      <alignment vertical="center" wrapText="1"/>
    </xf>
    <xf numFmtId="164" fontId="0" fillId="0" borderId="32" xfId="1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/>
    </xf>
    <xf numFmtId="0" fontId="25" fillId="0" borderId="25" xfId="0" applyFont="1" applyBorder="1"/>
    <xf numFmtId="14" fontId="25" fillId="0" borderId="25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164" fontId="0" fillId="0" borderId="25" xfId="1" applyNumberFormat="1" applyFont="1" applyBorder="1" applyAlignment="1">
      <alignment wrapText="1"/>
    </xf>
    <xf numFmtId="14" fontId="0" fillId="0" borderId="25" xfId="0" applyNumberFormat="1" applyBorder="1"/>
    <xf numFmtId="0" fontId="0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/>
    <xf numFmtId="49" fontId="0" fillId="0" borderId="25" xfId="0" applyNumberFormat="1" applyBorder="1"/>
    <xf numFmtId="0" fontId="0" fillId="0" borderId="25" xfId="0" applyBorder="1" applyAlignment="1">
      <alignment horizontal="right" vertical="center"/>
    </xf>
    <xf numFmtId="166" fontId="0" fillId="0" borderId="25" xfId="0" applyNumberFormat="1" applyBorder="1"/>
    <xf numFmtId="0" fontId="0" fillId="0" borderId="25" xfId="0" applyBorder="1" applyAlignment="1">
      <alignment horizontal="right"/>
    </xf>
    <xf numFmtId="49" fontId="0" fillId="0" borderId="25" xfId="0" applyNumberFormat="1" applyBorder="1" applyAlignment="1">
      <alignment horizontal="right" vertical="center"/>
    </xf>
    <xf numFmtId="1" fontId="0" fillId="0" borderId="25" xfId="0" applyNumberFormat="1" applyBorder="1"/>
    <xf numFmtId="1" fontId="0" fillId="0" borderId="25" xfId="0" applyNumberFormat="1" applyBorder="1" applyAlignment="1">
      <alignment horizontal="right" vertical="center"/>
    </xf>
    <xf numFmtId="2" fontId="0" fillId="0" borderId="25" xfId="0" applyNumberFormat="1" applyBorder="1"/>
    <xf numFmtId="0" fontId="0" fillId="0" borderId="0" xfId="0" applyAlignment="1">
      <alignment horizontal="center"/>
    </xf>
    <xf numFmtId="49" fontId="0" fillId="9" borderId="25" xfId="0" applyNumberFormat="1" applyFill="1" applyBorder="1"/>
    <xf numFmtId="14" fontId="0" fillId="9" borderId="25" xfId="0" applyNumberFormat="1" applyFill="1" applyBorder="1"/>
    <xf numFmtId="0" fontId="0" fillId="9" borderId="25" xfId="0" applyFill="1" applyBorder="1" applyAlignment="1">
      <alignment horizontal="center"/>
    </xf>
    <xf numFmtId="0" fontId="0" fillId="9" borderId="25" xfId="0" applyFill="1" applyBorder="1"/>
    <xf numFmtId="0" fontId="0" fillId="9" borderId="25" xfId="0" applyFill="1" applyBorder="1" applyAlignment="1">
      <alignment horizontal="right" vertical="center"/>
    </xf>
    <xf numFmtId="166" fontId="0" fillId="9" borderId="25" xfId="0" applyNumberFormat="1" applyFill="1" applyBorder="1"/>
    <xf numFmtId="0" fontId="29" fillId="9" borderId="25" xfId="0" applyFont="1" applyFill="1" applyBorder="1" applyAlignment="1">
      <alignment horizontal="right" vertical="center"/>
    </xf>
    <xf numFmtId="166" fontId="29" fillId="9" borderId="25" xfId="0" applyNumberFormat="1" applyFont="1" applyFill="1" applyBorder="1"/>
    <xf numFmtId="0" fontId="29" fillId="9" borderId="25" xfId="0" applyFont="1" applyFill="1" applyBorder="1"/>
    <xf numFmtId="0" fontId="0" fillId="17" borderId="25" xfId="0" applyFill="1" applyBorder="1"/>
    <xf numFmtId="0" fontId="12" fillId="9" borderId="25" xfId="0" applyFont="1" applyFill="1" applyBorder="1" applyAlignment="1">
      <alignment horizontal="center" wrapText="1"/>
    </xf>
    <xf numFmtId="0" fontId="32" fillId="0" borderId="25" xfId="3" applyFont="1" applyFill="1" applyBorder="1" applyAlignment="1">
      <alignment horizontal="center" vertical="center" wrapText="1"/>
    </xf>
    <xf numFmtId="0" fontId="33" fillId="0" borderId="25" xfId="3" applyNumberFormat="1" applyFont="1" applyFill="1" applyBorder="1" applyAlignment="1">
      <alignment horizontal="center" vertical="center" wrapText="1"/>
    </xf>
    <xf numFmtId="14" fontId="33" fillId="0" borderId="25" xfId="3" applyNumberFormat="1" applyFont="1" applyFill="1" applyBorder="1" applyAlignment="1">
      <alignment horizontal="center" vertical="center"/>
    </xf>
    <xf numFmtId="0" fontId="33" fillId="0" borderId="25" xfId="3" applyFont="1" applyFill="1" applyBorder="1" applyAlignment="1">
      <alignment horizontal="center" vertical="center"/>
    </xf>
    <xf numFmtId="0" fontId="33" fillId="0" borderId="25" xfId="3" applyNumberFormat="1" applyFont="1" applyFill="1" applyBorder="1" applyAlignment="1">
      <alignment horizontal="center" vertical="center"/>
    </xf>
    <xf numFmtId="166" fontId="33" fillId="0" borderId="25" xfId="3" applyNumberFormat="1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/>
    </xf>
    <xf numFmtId="0" fontId="34" fillId="9" borderId="25" xfId="0" applyFont="1" applyFill="1" applyBorder="1" applyAlignment="1">
      <alignment horizontal="center" wrapText="1"/>
    </xf>
    <xf numFmtId="0" fontId="0" fillId="18" borderId="0" xfId="0" applyFill="1"/>
    <xf numFmtId="0" fontId="14" fillId="11" borderId="25" xfId="0" applyFont="1" applyFill="1" applyBorder="1" applyAlignment="1">
      <alignment horizontal="center" vertical="center" wrapText="1"/>
    </xf>
    <xf numFmtId="1" fontId="14" fillId="11" borderId="25" xfId="0" applyNumberFormat="1" applyFont="1" applyFill="1" applyBorder="1" applyAlignment="1">
      <alignment horizontal="center" vertical="center" wrapText="1"/>
    </xf>
    <xf numFmtId="0" fontId="14" fillId="11" borderId="25" xfId="0" applyNumberFormat="1" applyFont="1" applyFill="1" applyBorder="1" applyAlignment="1">
      <alignment horizontal="center" vertical="center" wrapText="1"/>
    </xf>
    <xf numFmtId="0" fontId="14" fillId="12" borderId="25" xfId="0" applyFont="1" applyFill="1" applyBorder="1" applyAlignment="1">
      <alignment horizontal="center"/>
    </xf>
    <xf numFmtId="0" fontId="37" fillId="15" borderId="25" xfId="0" applyFont="1" applyFill="1" applyBorder="1"/>
    <xf numFmtId="0" fontId="12" fillId="15" borderId="25" xfId="0" applyFont="1" applyFill="1" applyBorder="1" applyAlignment="1">
      <alignment horizontal="center" wrapText="1"/>
    </xf>
    <xf numFmtId="0" fontId="37" fillId="15" borderId="25" xfId="0" applyFont="1" applyFill="1" applyBorder="1" applyAlignment="1">
      <alignment horizontal="left"/>
    </xf>
    <xf numFmtId="49" fontId="37" fillId="15" borderId="25" xfId="0" applyNumberFormat="1" applyFont="1" applyFill="1" applyBorder="1" applyAlignment="1">
      <alignment horizontal="left"/>
    </xf>
    <xf numFmtId="168" fontId="37" fillId="15" borderId="25" xfId="0" applyNumberFormat="1" applyFont="1" applyFill="1" applyBorder="1" applyAlignment="1">
      <alignment horizontal="center"/>
    </xf>
    <xf numFmtId="0" fontId="37" fillId="15" borderId="25" xfId="0" applyFont="1" applyFill="1" applyBorder="1" applyAlignment="1">
      <alignment horizontal="center"/>
    </xf>
    <xf numFmtId="49" fontId="37" fillId="15" borderId="25" xfId="0" applyNumberFormat="1" applyFont="1" applyFill="1" applyBorder="1" applyAlignment="1">
      <alignment horizontal="center"/>
    </xf>
    <xf numFmtId="0" fontId="12" fillId="15" borderId="25" xfId="0" applyFont="1" applyFill="1" applyBorder="1" applyAlignment="1">
      <alignment horizontal="center"/>
    </xf>
    <xf numFmtId="0" fontId="38" fillId="15" borderId="25" xfId="2" applyFont="1" applyFill="1" applyBorder="1" applyProtection="1">
      <protection hidden="1"/>
    </xf>
    <xf numFmtId="0" fontId="38" fillId="15" borderId="25" xfId="0" applyFont="1" applyFill="1" applyBorder="1"/>
    <xf numFmtId="0" fontId="38" fillId="0" borderId="25" xfId="2" applyFont="1" applyBorder="1" applyAlignment="1" applyProtection="1">
      <alignment horizontal="left"/>
      <protection hidden="1"/>
    </xf>
    <xf numFmtId="49" fontId="38" fillId="0" borderId="25" xfId="2" applyNumberFormat="1" applyFont="1" applyBorder="1" applyAlignment="1" applyProtection="1">
      <alignment horizontal="left"/>
      <protection hidden="1"/>
    </xf>
    <xf numFmtId="168" fontId="38" fillId="0" borderId="25" xfId="2" applyNumberFormat="1" applyFont="1" applyBorder="1" applyAlignment="1" applyProtection="1">
      <alignment horizontal="center"/>
      <protection hidden="1"/>
    </xf>
    <xf numFmtId="0" fontId="38" fillId="0" borderId="25" xfId="2" applyFont="1" applyBorder="1" applyAlignment="1" applyProtection="1">
      <alignment horizontal="center"/>
      <protection hidden="1"/>
    </xf>
    <xf numFmtId="49" fontId="38" fillId="0" borderId="25" xfId="2" applyNumberFormat="1" applyFont="1" applyBorder="1" applyAlignment="1" applyProtection="1">
      <alignment horizontal="center"/>
      <protection hidden="1"/>
    </xf>
    <xf numFmtId="0" fontId="37" fillId="0" borderId="25" xfId="0" applyFont="1" applyBorder="1"/>
    <xf numFmtId="0" fontId="38" fillId="0" borderId="25" xfId="0" applyFont="1" applyBorder="1"/>
    <xf numFmtId="0" fontId="38" fillId="0" borderId="25" xfId="2" applyFont="1" applyBorder="1" applyProtection="1">
      <protection hidden="1"/>
    </xf>
    <xf numFmtId="0" fontId="37" fillId="0" borderId="25" xfId="0" applyFont="1" applyBorder="1" applyAlignment="1">
      <alignment horizontal="left"/>
    </xf>
    <xf numFmtId="49" fontId="37" fillId="0" borderId="25" xfId="0" applyNumberFormat="1" applyFont="1" applyBorder="1" applyAlignment="1">
      <alignment horizontal="left"/>
    </xf>
    <xf numFmtId="168" fontId="37" fillId="0" borderId="25" xfId="0" applyNumberFormat="1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49" fontId="37" fillId="0" borderId="25" xfId="0" applyNumberFormat="1" applyFont="1" applyBorder="1" applyAlignment="1">
      <alignment horizontal="center"/>
    </xf>
    <xf numFmtId="0" fontId="39" fillId="0" borderId="25" xfId="0" applyFont="1" applyBorder="1" applyAlignment="1">
      <alignment horizontal="center" wrapText="1"/>
    </xf>
    <xf numFmtId="0" fontId="40" fillId="0" borderId="25" xfId="2" applyFont="1" applyBorder="1" applyProtection="1">
      <protection hidden="1"/>
    </xf>
    <xf numFmtId="0" fontId="41" fillId="0" borderId="13" xfId="0" applyFont="1" applyBorder="1"/>
    <xf numFmtId="0" fontId="44" fillId="0" borderId="25" xfId="0" applyFont="1" applyBorder="1" applyAlignment="1">
      <alignment horizontal="center" vertical="center"/>
    </xf>
    <xf numFmtId="0" fontId="42" fillId="0" borderId="13" xfId="0" applyFont="1" applyBorder="1"/>
    <xf numFmtId="0" fontId="42" fillId="0" borderId="13" xfId="0" applyFont="1" applyBorder="1" applyAlignment="1">
      <alignment horizontal="center"/>
    </xf>
    <xf numFmtId="0" fontId="44" fillId="0" borderId="25" xfId="0" applyFont="1" applyBorder="1" applyAlignment="1"/>
    <xf numFmtId="0" fontId="46" fillId="8" borderId="23" xfId="0" applyFont="1" applyFill="1" applyBorder="1"/>
    <xf numFmtId="0" fontId="46" fillId="8" borderId="24" xfId="0" applyFont="1" applyFill="1" applyBorder="1"/>
    <xf numFmtId="0" fontId="42" fillId="0" borderId="12" xfId="0" applyFont="1" applyBorder="1" applyAlignment="1">
      <alignment horizontal="center"/>
    </xf>
    <xf numFmtId="0" fontId="42" fillId="0" borderId="24" xfId="0" applyFont="1" applyBorder="1"/>
    <xf numFmtId="0" fontId="42" fillId="0" borderId="24" xfId="0" applyFont="1" applyBorder="1" applyAlignment="1">
      <alignment horizontal="center"/>
    </xf>
    <xf numFmtId="0" fontId="42" fillId="9" borderId="13" xfId="0" applyFont="1" applyFill="1" applyBorder="1"/>
    <xf numFmtId="49" fontId="21" fillId="9" borderId="25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 wrapText="1"/>
    </xf>
    <xf numFmtId="0" fontId="41" fillId="3" borderId="13" xfId="0" applyFont="1" applyFill="1" applyBorder="1" applyAlignment="1">
      <alignment horizontal="center"/>
    </xf>
    <xf numFmtId="0" fontId="14" fillId="11" borderId="32" xfId="0" applyFont="1" applyFill="1" applyBorder="1" applyAlignment="1">
      <alignment horizontal="center" vertical="center" wrapText="1"/>
    </xf>
    <xf numFmtId="1" fontId="14" fillId="11" borderId="32" xfId="0" applyNumberFormat="1" applyFont="1" applyFill="1" applyBorder="1" applyAlignment="1">
      <alignment horizontal="center" vertical="center" wrapText="1"/>
    </xf>
    <xf numFmtId="0" fontId="14" fillId="11" borderId="32" xfId="0" applyNumberFormat="1" applyFont="1" applyFill="1" applyBorder="1" applyAlignment="1">
      <alignment horizontal="center" vertical="center" wrapText="1"/>
    </xf>
    <xf numFmtId="0" fontId="0" fillId="11" borderId="32" xfId="0" applyFill="1" applyBorder="1"/>
    <xf numFmtId="0" fontId="14" fillId="20" borderId="32" xfId="0" applyFont="1" applyFill="1" applyBorder="1" applyAlignment="1">
      <alignment horizontal="center" vertical="center" wrapText="1"/>
    </xf>
    <xf numFmtId="0" fontId="0" fillId="0" borderId="25" xfId="0" applyFont="1" applyBorder="1" applyAlignment="1"/>
    <xf numFmtId="0" fontId="14" fillId="11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4" fillId="20" borderId="25" xfId="0" applyFont="1" applyFill="1" applyBorder="1" applyAlignment="1">
      <alignment horizontal="center" vertical="center" wrapText="1"/>
    </xf>
    <xf numFmtId="1" fontId="14" fillId="20" borderId="25" xfId="0" applyNumberFormat="1" applyFont="1" applyFill="1" applyBorder="1" applyAlignment="1">
      <alignment horizontal="center" vertical="center" wrapText="1"/>
    </xf>
    <xf numFmtId="0" fontId="0" fillId="20" borderId="25" xfId="0" applyFill="1" applyBorder="1" applyAlignment="1">
      <alignment horizontal="center"/>
    </xf>
    <xf numFmtId="0" fontId="50" fillId="0" borderId="25" xfId="0" applyFont="1" applyBorder="1" applyAlignment="1">
      <alignment horizontal="center" vertical="center"/>
    </xf>
    <xf numFmtId="0" fontId="25" fillId="0" borderId="25" xfId="0" applyFont="1" applyBorder="1" applyAlignment="1"/>
    <xf numFmtId="0" fontId="0" fillId="0" borderId="25" xfId="0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14" fillId="11" borderId="25" xfId="0" applyFont="1" applyFill="1" applyBorder="1" applyAlignment="1">
      <alignment horizontal="center" vertical="center" wrapText="1"/>
    </xf>
    <xf numFmtId="1" fontId="14" fillId="11" borderId="25" xfId="0" applyNumberFormat="1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4" fontId="53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0" fontId="42" fillId="7" borderId="13" xfId="0" applyFont="1" applyFill="1" applyBorder="1" applyAlignment="1">
      <alignment horizontal="center"/>
    </xf>
    <xf numFmtId="0" fontId="55" fillId="0" borderId="0" xfId="0" applyFont="1" applyAlignment="1"/>
    <xf numFmtId="0" fontId="0" fillId="0" borderId="13" xfId="0" applyFont="1" applyBorder="1"/>
    <xf numFmtId="14" fontId="42" fillId="0" borderId="13" xfId="0" applyNumberFormat="1" applyFont="1" applyBorder="1" applyAlignment="1">
      <alignment horizontal="center"/>
    </xf>
    <xf numFmtId="14" fontId="42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55" fillId="0" borderId="25" xfId="0" applyFont="1" applyBorder="1" applyAlignment="1"/>
    <xf numFmtId="0" fontId="0" fillId="0" borderId="24" xfId="0" applyFont="1" applyBorder="1"/>
    <xf numFmtId="166" fontId="42" fillId="0" borderId="13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54" fillId="7" borderId="1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54" fillId="9" borderId="13" xfId="0" applyFont="1" applyFill="1" applyBorder="1" applyAlignment="1">
      <alignment horizontal="center" vertical="center"/>
    </xf>
    <xf numFmtId="14" fontId="42" fillId="9" borderId="13" xfId="0" applyNumberFormat="1" applyFont="1" applyFill="1" applyBorder="1" applyAlignment="1">
      <alignment horizontal="center"/>
    </xf>
    <xf numFmtId="0" fontId="42" fillId="9" borderId="13" xfId="0" applyFont="1" applyFill="1" applyBorder="1" applyAlignment="1">
      <alignment horizontal="center"/>
    </xf>
    <xf numFmtId="49" fontId="10" fillId="9" borderId="13" xfId="0" applyNumberFormat="1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0" fontId="12" fillId="17" borderId="25" xfId="0" applyFont="1" applyFill="1" applyBorder="1" applyAlignment="1">
      <alignment horizontal="center" wrapText="1"/>
    </xf>
    <xf numFmtId="49" fontId="12" fillId="17" borderId="25" xfId="0" applyNumberFormat="1" applyFont="1" applyFill="1" applyBorder="1" applyAlignment="1">
      <alignment horizontal="center" wrapText="1"/>
    </xf>
    <xf numFmtId="14" fontId="12" fillId="17" borderId="25" xfId="0" applyNumberFormat="1" applyFont="1" applyFill="1" applyBorder="1" applyAlignment="1">
      <alignment horizontal="center" wrapText="1"/>
    </xf>
    <xf numFmtId="0" fontId="12" fillId="17" borderId="25" xfId="0" applyFont="1" applyFill="1" applyBorder="1" applyAlignment="1">
      <alignment horizontal="center"/>
    </xf>
    <xf numFmtId="166" fontId="12" fillId="17" borderId="25" xfId="0" applyNumberFormat="1" applyFont="1" applyFill="1" applyBorder="1" applyAlignment="1">
      <alignment horizontal="center"/>
    </xf>
    <xf numFmtId="0" fontId="34" fillId="17" borderId="25" xfId="0" applyFont="1" applyFill="1" applyBorder="1" applyAlignment="1">
      <alignment horizontal="center" wrapText="1"/>
    </xf>
    <xf numFmtId="0" fontId="12" fillId="17" borderId="38" xfId="0" applyFont="1" applyFill="1" applyBorder="1" applyAlignment="1">
      <alignment horizontal="center" wrapText="1"/>
    </xf>
    <xf numFmtId="166" fontId="12" fillId="17" borderId="25" xfId="0" applyNumberFormat="1" applyFont="1" applyFill="1" applyBorder="1" applyAlignment="1">
      <alignment horizontal="center" wrapText="1"/>
    </xf>
    <xf numFmtId="0" fontId="52" fillId="0" borderId="25" xfId="0" applyFont="1" applyBorder="1"/>
    <xf numFmtId="0" fontId="16" fillId="14" borderId="29" xfId="0" applyFont="1" applyFill="1" applyBorder="1" applyAlignment="1">
      <alignment horizontal="center"/>
    </xf>
    <xf numFmtId="0" fontId="16" fillId="14" borderId="30" xfId="0" applyFont="1" applyFill="1" applyBorder="1" applyAlignment="1">
      <alignment horizontal="center"/>
    </xf>
    <xf numFmtId="0" fontId="16" fillId="14" borderId="31" xfId="0" applyFont="1" applyFill="1" applyBorder="1" applyAlignment="1">
      <alignment horizontal="center"/>
    </xf>
    <xf numFmtId="0" fontId="0" fillId="14" borderId="30" xfId="0" applyFill="1" applyBorder="1" applyAlignment="1">
      <alignment horizontal="center"/>
    </xf>
    <xf numFmtId="0" fontId="0" fillId="14" borderId="31" xfId="0" applyFill="1" applyBorder="1" applyAlignment="1">
      <alignment horizontal="center"/>
    </xf>
    <xf numFmtId="0" fontId="16" fillId="15" borderId="29" xfId="0" applyFont="1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2" fillId="0" borderId="12" xfId="0" applyFont="1" applyBorder="1"/>
    <xf numFmtId="0" fontId="16" fillId="15" borderId="30" xfId="0" applyFont="1" applyFill="1" applyBorder="1" applyAlignment="1">
      <alignment horizontal="center"/>
    </xf>
    <xf numFmtId="0" fontId="16" fillId="15" borderId="31" xfId="0" applyFont="1" applyFill="1" applyBorder="1" applyAlignment="1">
      <alignment horizontal="center"/>
    </xf>
    <xf numFmtId="0" fontId="16" fillId="16" borderId="58" xfId="0" applyFont="1" applyFill="1" applyBorder="1" applyAlignment="1">
      <alignment horizontal="center"/>
    </xf>
    <xf numFmtId="0" fontId="16" fillId="16" borderId="26" xfId="0" applyFont="1" applyFill="1" applyBorder="1" applyAlignment="1">
      <alignment horizontal="center"/>
    </xf>
    <xf numFmtId="0" fontId="16" fillId="16" borderId="2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5" fillId="5" borderId="10" xfId="0" applyFont="1" applyFill="1" applyBorder="1" applyAlignment="1">
      <alignment horizontal="center" vertical="center"/>
    </xf>
    <xf numFmtId="0" fontId="2" fillId="0" borderId="1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3" borderId="9" xfId="0" applyFont="1" applyFill="1" applyBorder="1" applyAlignment="1">
      <alignment horizontal="center" vertical="center" wrapText="1"/>
    </xf>
    <xf numFmtId="1" fontId="3" fillId="3" borderId="9" xfId="0" applyNumberFormat="1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 wrapText="1"/>
    </xf>
    <xf numFmtId="0" fontId="14" fillId="11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12" borderId="25" xfId="0" applyFill="1" applyBorder="1" applyAlignment="1">
      <alignment horizontal="center" wrapText="1"/>
    </xf>
    <xf numFmtId="0" fontId="14" fillId="11" borderId="25" xfId="0" applyFont="1" applyFill="1" applyBorder="1" applyAlignment="1">
      <alignment horizontal="center" vertical="center" wrapText="1"/>
    </xf>
    <xf numFmtId="1" fontId="14" fillId="11" borderId="25" xfId="0" applyNumberFormat="1" applyFont="1" applyFill="1" applyBorder="1" applyAlignment="1">
      <alignment horizontal="center" vertical="center" wrapText="1"/>
    </xf>
    <xf numFmtId="167" fontId="14" fillId="11" borderId="25" xfId="0" applyNumberFormat="1" applyFont="1" applyFill="1" applyBorder="1" applyAlignment="1">
      <alignment horizontal="center" vertical="center" wrapText="1"/>
    </xf>
    <xf numFmtId="0" fontId="36" fillId="11" borderId="25" xfId="0" applyFont="1" applyFill="1" applyBorder="1" applyAlignment="1">
      <alignment horizontal="center" vertical="center" wrapText="1"/>
    </xf>
    <xf numFmtId="0" fontId="36" fillId="11" borderId="32" xfId="0" applyFont="1" applyFill="1" applyBorder="1" applyAlignment="1">
      <alignment horizontal="center" vertical="center"/>
    </xf>
    <xf numFmtId="0" fontId="36" fillId="11" borderId="38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35" fillId="18" borderId="59" xfId="0" applyFont="1" applyFill="1" applyBorder="1" applyAlignment="1">
      <alignment horizontal="center" vertical="center"/>
    </xf>
    <xf numFmtId="0" fontId="35" fillId="18" borderId="36" xfId="0" applyFont="1" applyFill="1" applyBorder="1" applyAlignment="1">
      <alignment horizontal="center" vertical="center"/>
    </xf>
    <xf numFmtId="0" fontId="36" fillId="12" borderId="25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horizontal="center" vertical="center" wrapText="1"/>
    </xf>
    <xf numFmtId="0" fontId="16" fillId="9" borderId="30" xfId="0" applyFont="1" applyFill="1" applyBorder="1" applyAlignment="1">
      <alignment horizontal="center" vertical="center" wrapText="1"/>
    </xf>
    <xf numFmtId="0" fontId="16" fillId="9" borderId="31" xfId="0" applyFont="1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19" fillId="14" borderId="51" xfId="0" applyFont="1" applyFill="1" applyBorder="1" applyAlignment="1">
      <alignment horizontal="center" vertical="center"/>
    </xf>
    <xf numFmtId="0" fontId="19" fillId="14" borderId="52" xfId="0" applyFont="1" applyFill="1" applyBorder="1" applyAlignment="1">
      <alignment horizontal="center" vertical="center"/>
    </xf>
    <xf numFmtId="0" fontId="19" fillId="14" borderId="53" xfId="0" applyFont="1" applyFill="1" applyBorder="1" applyAlignment="1">
      <alignment horizontal="center" vertical="center"/>
    </xf>
    <xf numFmtId="0" fontId="19" fillId="14" borderId="46" xfId="0" applyFont="1" applyFill="1" applyBorder="1" applyAlignment="1">
      <alignment horizontal="center" vertical="center"/>
    </xf>
    <xf numFmtId="0" fontId="19" fillId="14" borderId="26" xfId="0" applyFont="1" applyFill="1" applyBorder="1" applyAlignment="1">
      <alignment horizontal="center" vertical="center"/>
    </xf>
    <xf numFmtId="0" fontId="19" fillId="14" borderId="21" xfId="0" applyFont="1" applyFill="1" applyBorder="1" applyAlignment="1">
      <alignment horizontal="center" vertical="center"/>
    </xf>
    <xf numFmtId="0" fontId="19" fillId="14" borderId="47" xfId="0" applyFont="1" applyFill="1" applyBorder="1" applyAlignment="1">
      <alignment horizontal="center" vertical="center"/>
    </xf>
    <xf numFmtId="0" fontId="19" fillId="15" borderId="51" xfId="0" applyFont="1" applyFill="1" applyBorder="1" applyAlignment="1">
      <alignment horizontal="center" vertical="center"/>
    </xf>
    <xf numFmtId="0" fontId="19" fillId="15" borderId="52" xfId="0" applyFont="1" applyFill="1" applyBorder="1" applyAlignment="1">
      <alignment horizontal="center" vertical="center"/>
    </xf>
    <xf numFmtId="0" fontId="19" fillId="15" borderId="53" xfId="0" applyFont="1" applyFill="1" applyBorder="1" applyAlignment="1">
      <alignment horizontal="center" vertical="center"/>
    </xf>
    <xf numFmtId="0" fontId="11" fillId="14" borderId="52" xfId="0" applyFont="1" applyFill="1" applyBorder="1" applyAlignment="1">
      <alignment horizontal="center" vertical="center"/>
    </xf>
    <xf numFmtId="0" fontId="11" fillId="14" borderId="53" xfId="0" applyFont="1" applyFill="1" applyBorder="1" applyAlignment="1">
      <alignment horizontal="center" vertical="center"/>
    </xf>
    <xf numFmtId="0" fontId="19" fillId="16" borderId="51" xfId="0" applyFont="1" applyFill="1" applyBorder="1" applyAlignment="1">
      <alignment horizontal="center" vertical="center"/>
    </xf>
    <xf numFmtId="0" fontId="19" fillId="16" borderId="52" xfId="0" applyFont="1" applyFill="1" applyBorder="1" applyAlignment="1">
      <alignment horizontal="center" vertical="center"/>
    </xf>
    <xf numFmtId="0" fontId="19" fillId="16" borderId="53" xfId="0" applyFont="1" applyFill="1" applyBorder="1" applyAlignment="1">
      <alignment horizontal="center" vertical="center"/>
    </xf>
    <xf numFmtId="0" fontId="11" fillId="15" borderId="52" xfId="0" applyFont="1" applyFill="1" applyBorder="1" applyAlignment="1">
      <alignment horizontal="center" vertical="center"/>
    </xf>
    <xf numFmtId="0" fontId="11" fillId="15" borderId="53" xfId="0" applyFont="1" applyFill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52" fillId="16" borderId="29" xfId="0" applyFont="1" applyFill="1" applyBorder="1" applyAlignment="1">
      <alignment horizontal="center"/>
    </xf>
    <xf numFmtId="0" fontId="0" fillId="16" borderId="30" xfId="0" applyFont="1" applyFill="1" applyBorder="1" applyAlignment="1">
      <alignment horizontal="center"/>
    </xf>
    <xf numFmtId="0" fontId="0" fillId="16" borderId="31" xfId="0" applyFont="1" applyFill="1" applyBorder="1" applyAlignment="1">
      <alignment horizontal="center"/>
    </xf>
    <xf numFmtId="0" fontId="52" fillId="14" borderId="29" xfId="0" applyFont="1" applyFill="1" applyBorder="1" applyAlignment="1">
      <alignment horizontal="center"/>
    </xf>
    <xf numFmtId="0" fontId="0" fillId="14" borderId="30" xfId="0" applyFont="1" applyFill="1" applyBorder="1" applyAlignment="1">
      <alignment horizontal="center"/>
    </xf>
    <xf numFmtId="0" fontId="0" fillId="14" borderId="31" xfId="0" applyFont="1" applyFill="1" applyBorder="1" applyAlignment="1">
      <alignment horizontal="center"/>
    </xf>
    <xf numFmtId="0" fontId="0" fillId="15" borderId="25" xfId="0" applyFill="1" applyBorder="1" applyAlignment="1">
      <alignment horizontal="center" wrapText="1"/>
    </xf>
    <xf numFmtId="0" fontId="36" fillId="11" borderId="25" xfId="0" applyFont="1" applyFill="1" applyBorder="1" applyAlignment="1">
      <alignment horizontal="center" vertical="center"/>
    </xf>
    <xf numFmtId="0" fontId="0" fillId="13" borderId="25" xfId="0" applyFill="1" applyBorder="1" applyAlignment="1">
      <alignment horizontal="center" wrapText="1"/>
    </xf>
    <xf numFmtId="1" fontId="14" fillId="20" borderId="32" xfId="0" applyNumberFormat="1" applyFont="1" applyFill="1" applyBorder="1" applyAlignment="1">
      <alignment horizontal="center" vertical="center" wrapText="1"/>
    </xf>
    <xf numFmtId="1" fontId="14" fillId="20" borderId="38" xfId="0" applyNumberFormat="1" applyFont="1" applyFill="1" applyBorder="1" applyAlignment="1">
      <alignment horizontal="center" vertical="center" wrapText="1"/>
    </xf>
    <xf numFmtId="0" fontId="14" fillId="20" borderId="32" xfId="0" applyFont="1" applyFill="1" applyBorder="1" applyAlignment="1">
      <alignment horizontal="center" vertical="center" wrapText="1"/>
    </xf>
    <xf numFmtId="0" fontId="14" fillId="20" borderId="38" xfId="0" applyFont="1" applyFill="1" applyBorder="1" applyAlignment="1">
      <alignment horizontal="center" vertical="center" wrapText="1"/>
    </xf>
    <xf numFmtId="0" fontId="31" fillId="15" borderId="25" xfId="3" applyFill="1" applyBorder="1" applyAlignment="1">
      <alignment horizontal="center"/>
    </xf>
    <xf numFmtId="0" fontId="14" fillId="20" borderId="25" xfId="0" applyFont="1" applyFill="1" applyBorder="1" applyAlignment="1">
      <alignment horizontal="center" vertical="center" wrapText="1"/>
    </xf>
    <xf numFmtId="0" fontId="36" fillId="20" borderId="32" xfId="0" applyFont="1" applyFill="1" applyBorder="1" applyAlignment="1">
      <alignment horizontal="center" vertical="center"/>
    </xf>
    <xf numFmtId="0" fontId="36" fillId="20" borderId="38" xfId="0" applyFont="1" applyFill="1" applyBorder="1" applyAlignment="1">
      <alignment horizontal="center" vertical="center"/>
    </xf>
    <xf numFmtId="0" fontId="36" fillId="20" borderId="25" xfId="0" applyFont="1" applyFill="1" applyBorder="1" applyAlignment="1">
      <alignment horizontal="center" vertical="center"/>
    </xf>
    <xf numFmtId="0" fontId="31" fillId="15" borderId="25" xfId="3" applyFill="1" applyBorder="1" applyAlignment="1">
      <alignment horizontal="center" wrapText="1"/>
    </xf>
    <xf numFmtId="0" fontId="51" fillId="16" borderId="29" xfId="0" applyFont="1" applyFill="1" applyBorder="1" applyAlignment="1">
      <alignment horizontal="center" vertical="center" wrapText="1"/>
    </xf>
    <xf numFmtId="0" fontId="14" fillId="16" borderId="30" xfId="0" applyFont="1" applyFill="1" applyBorder="1" applyAlignment="1">
      <alignment horizontal="center" vertical="center" wrapText="1"/>
    </xf>
    <xf numFmtId="0" fontId="14" fillId="16" borderId="31" xfId="0" applyFont="1" applyFill="1" applyBorder="1" applyAlignment="1">
      <alignment horizontal="center" vertical="center" wrapText="1"/>
    </xf>
    <xf numFmtId="0" fontId="36" fillId="20" borderId="32" xfId="0" applyFont="1" applyFill="1" applyBorder="1" applyAlignment="1">
      <alignment horizontal="center" vertical="center" wrapText="1"/>
    </xf>
    <xf numFmtId="0" fontId="36" fillId="20" borderId="38" xfId="0" applyFont="1" applyFill="1" applyBorder="1" applyAlignment="1">
      <alignment horizontal="center" vertical="center" wrapText="1"/>
    </xf>
    <xf numFmtId="0" fontId="35" fillId="19" borderId="29" xfId="0" applyFont="1" applyFill="1" applyBorder="1" applyAlignment="1">
      <alignment horizontal="center" vertical="center"/>
    </xf>
    <xf numFmtId="0" fontId="35" fillId="19" borderId="30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textRotation="90"/>
    </xf>
    <xf numFmtId="0" fontId="45" fillId="0" borderId="22" xfId="0" applyFont="1" applyBorder="1"/>
    <xf numFmtId="0" fontId="45" fillId="0" borderId="12" xfId="0" applyFont="1" applyBorder="1"/>
    <xf numFmtId="0" fontId="42" fillId="0" borderId="9" xfId="0" applyFont="1" applyBorder="1" applyAlignment="1">
      <alignment horizontal="center" vertical="center" textRotation="90"/>
    </xf>
    <xf numFmtId="0" fontId="42" fillId="0" borderId="9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wrapText="1"/>
    </xf>
    <xf numFmtId="0" fontId="41" fillId="3" borderId="9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6" fillId="8" borderId="23" xfId="0" applyFont="1" applyFill="1" applyBorder="1" applyAlignment="1">
      <alignment horizontal="center"/>
    </xf>
    <xf numFmtId="0" fontId="45" fillId="0" borderId="23" xfId="0" applyFont="1" applyBorder="1"/>
    <xf numFmtId="0" fontId="45" fillId="0" borderId="24" xfId="0" applyFont="1" applyBorder="1"/>
    <xf numFmtId="0" fontId="0" fillId="3" borderId="9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45" fillId="0" borderId="17" xfId="0" applyFont="1" applyBorder="1"/>
    <xf numFmtId="0" fontId="53" fillId="0" borderId="9" xfId="0" applyFont="1" applyBorder="1" applyAlignment="1">
      <alignment horizontal="center" vertical="center"/>
    </xf>
    <xf numFmtId="0" fontId="22" fillId="14" borderId="29" xfId="0" applyFont="1" applyFill="1" applyBorder="1" applyAlignment="1">
      <alignment horizontal="center"/>
    </xf>
    <xf numFmtId="0" fontId="21" fillId="14" borderId="30" xfId="0" applyFont="1" applyFill="1" applyBorder="1" applyAlignment="1">
      <alignment horizontal="center"/>
    </xf>
    <xf numFmtId="0" fontId="21" fillId="14" borderId="31" xfId="0" applyFont="1" applyFill="1" applyBorder="1" applyAlignment="1">
      <alignment horizontal="center"/>
    </xf>
    <xf numFmtId="0" fontId="22" fillId="14" borderId="30" xfId="0" applyFont="1" applyFill="1" applyBorder="1" applyAlignment="1">
      <alignment horizontal="center"/>
    </xf>
    <xf numFmtId="0" fontId="22" fillId="14" borderId="31" xfId="0" applyFont="1" applyFill="1" applyBorder="1" applyAlignment="1">
      <alignment horizontal="center"/>
    </xf>
    <xf numFmtId="0" fontId="22" fillId="15" borderId="29" xfId="0" applyFont="1" applyFill="1" applyBorder="1" applyAlignment="1">
      <alignment horizontal="center"/>
    </xf>
    <xf numFmtId="0" fontId="21" fillId="15" borderId="30" xfId="0" applyFont="1" applyFill="1" applyBorder="1" applyAlignment="1">
      <alignment horizontal="center"/>
    </xf>
    <xf numFmtId="0" fontId="21" fillId="15" borderId="31" xfId="0" applyFont="1" applyFill="1" applyBorder="1" applyAlignment="1">
      <alignment horizontal="center"/>
    </xf>
    <xf numFmtId="0" fontId="22" fillId="15" borderId="30" xfId="0" applyFont="1" applyFill="1" applyBorder="1" applyAlignment="1">
      <alignment horizontal="center"/>
    </xf>
    <xf numFmtId="0" fontId="22" fillId="15" borderId="31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16" fillId="16" borderId="29" xfId="0" applyFont="1" applyFill="1" applyBorder="1" applyAlignment="1">
      <alignment horizontal="center"/>
    </xf>
    <xf numFmtId="0" fontId="16" fillId="16" borderId="30" xfId="0" applyFont="1" applyFill="1" applyBorder="1" applyAlignment="1">
      <alignment horizontal="center"/>
    </xf>
    <xf numFmtId="0" fontId="16" fillId="16" borderId="31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</cellXfs>
  <cellStyles count="4">
    <cellStyle name="Денежный" xfId="1" builtinId="4"/>
    <cellStyle name="Звичайний_зведена відомість РГК" xfId="2"/>
    <cellStyle name="Обычный" xfId="0" builtinId="0"/>
    <cellStyle name="Обыч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14"/>
  <sheetViews>
    <sheetView workbookViewId="0">
      <selection activeCell="Q98" sqref="Q98"/>
    </sheetView>
  </sheetViews>
  <sheetFormatPr defaultColWidth="11.25" defaultRowHeight="15" customHeight="1"/>
  <cols>
    <col min="1" max="1" width="6.75" customWidth="1"/>
    <col min="2" max="2" width="31.375" customWidth="1"/>
    <col min="3" max="3" width="16.625" customWidth="1"/>
    <col min="4" max="4" width="14.375" customWidth="1"/>
    <col min="5" max="5" width="13.125" customWidth="1"/>
    <col min="6" max="16" width="6.75" customWidth="1"/>
    <col min="17" max="17" width="24" customWidth="1"/>
    <col min="18" max="18" width="15.875" customWidth="1"/>
    <col min="19" max="19" width="16" customWidth="1"/>
    <col min="20" max="20" width="16.625" customWidth="1"/>
    <col min="21" max="21" width="20.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04" t="s">
        <v>17</v>
      </c>
      <c r="U4" s="320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298"/>
      <c r="U5" s="298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1">
        <v>20</v>
      </c>
      <c r="U6" s="1">
        <v>21</v>
      </c>
    </row>
    <row r="7" spans="1:21" ht="15.75" customHeight="1">
      <c r="A7" s="307" t="s">
        <v>23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6"/>
      <c r="U7" s="4"/>
    </row>
    <row r="8" spans="1:21" ht="15.75" customHeight="1">
      <c r="A8" s="151">
        <v>1</v>
      </c>
      <c r="B8" s="151" t="s">
        <v>1036</v>
      </c>
      <c r="C8" s="151" t="s">
        <v>1037</v>
      </c>
      <c r="D8" s="248" t="s">
        <v>1038</v>
      </c>
      <c r="E8" s="151">
        <v>44537</v>
      </c>
      <c r="F8" s="151" t="s">
        <v>41</v>
      </c>
      <c r="G8" s="151" t="s">
        <v>1039</v>
      </c>
      <c r="H8" s="151" t="s">
        <v>1040</v>
      </c>
      <c r="I8" s="151">
        <v>113</v>
      </c>
      <c r="J8" s="151">
        <v>4.0999999999999996</v>
      </c>
      <c r="K8" s="151">
        <v>2.1</v>
      </c>
      <c r="L8" s="151">
        <v>768</v>
      </c>
      <c r="M8" s="151">
        <v>713</v>
      </c>
      <c r="N8" s="151">
        <v>232</v>
      </c>
      <c r="O8" s="151">
        <v>481</v>
      </c>
      <c r="P8" s="151"/>
      <c r="Q8" s="151" t="s">
        <v>1041</v>
      </c>
      <c r="R8" s="151">
        <v>147241</v>
      </c>
      <c r="S8" s="151">
        <v>3220481301</v>
      </c>
      <c r="T8" s="151" t="s">
        <v>1042</v>
      </c>
      <c r="U8" s="151" t="s">
        <v>1043</v>
      </c>
    </row>
    <row r="9" spans="1:21" ht="15.75" customHeight="1">
      <c r="A9" s="151">
        <v>2</v>
      </c>
      <c r="B9" s="151" t="s">
        <v>1036</v>
      </c>
      <c r="C9" s="151" t="s">
        <v>1044</v>
      </c>
      <c r="D9" s="248" t="s">
        <v>1045</v>
      </c>
      <c r="E9" s="151">
        <v>44537</v>
      </c>
      <c r="F9" s="151">
        <v>4</v>
      </c>
      <c r="G9" s="151" t="s">
        <v>1039</v>
      </c>
      <c r="H9" s="151" t="s">
        <v>1046</v>
      </c>
      <c r="I9" s="151">
        <v>25</v>
      </c>
      <c r="J9" s="151">
        <v>4</v>
      </c>
      <c r="K9" s="151">
        <v>3.4</v>
      </c>
      <c r="L9" s="151">
        <v>1264</v>
      </c>
      <c r="M9" s="151">
        <v>1186</v>
      </c>
      <c r="N9" s="151">
        <v>508</v>
      </c>
      <c r="O9" s="151">
        <f>M9-N9</f>
        <v>678</v>
      </c>
      <c r="P9" s="151"/>
      <c r="Q9" s="151" t="s">
        <v>1047</v>
      </c>
      <c r="R9" s="151">
        <v>148054</v>
      </c>
      <c r="S9" s="151">
        <v>3220481301</v>
      </c>
      <c r="T9" s="151" t="s">
        <v>1042</v>
      </c>
      <c r="U9" s="151" t="s">
        <v>1044</v>
      </c>
    </row>
    <row r="10" spans="1:21" ht="15.75" customHeight="1">
      <c r="A10" s="151">
        <v>3</v>
      </c>
      <c r="B10" s="151" t="s">
        <v>1048</v>
      </c>
      <c r="C10" s="151" t="s">
        <v>1049</v>
      </c>
      <c r="D10" s="248" t="s">
        <v>1050</v>
      </c>
      <c r="E10" s="151">
        <v>44537</v>
      </c>
      <c r="F10" s="151" t="s">
        <v>41</v>
      </c>
      <c r="G10" s="151" t="s">
        <v>1039</v>
      </c>
      <c r="H10" s="151" t="s">
        <v>1040</v>
      </c>
      <c r="I10" s="151">
        <v>51</v>
      </c>
      <c r="J10" s="151">
        <v>1</v>
      </c>
      <c r="K10" s="151">
        <v>2.1</v>
      </c>
      <c r="L10" s="151">
        <v>755</v>
      </c>
      <c r="M10" s="151">
        <v>710</v>
      </c>
      <c r="N10" s="151">
        <v>268</v>
      </c>
      <c r="O10" s="151">
        <f t="shared" ref="O10:O14" si="0">M10-N10</f>
        <v>442</v>
      </c>
      <c r="P10" s="151"/>
      <c r="Q10" s="151" t="s">
        <v>1051</v>
      </c>
      <c r="R10" s="151">
        <v>177155</v>
      </c>
      <c r="S10" s="151">
        <v>3220481301</v>
      </c>
      <c r="T10" s="151" t="s">
        <v>1052</v>
      </c>
      <c r="U10" s="151" t="s">
        <v>1053</v>
      </c>
    </row>
    <row r="11" spans="1:21" ht="15.75" customHeight="1">
      <c r="A11" s="151">
        <v>4</v>
      </c>
      <c r="B11" s="151" t="s">
        <v>1048</v>
      </c>
      <c r="C11" s="151" t="s">
        <v>1049</v>
      </c>
      <c r="D11" s="248" t="s">
        <v>1054</v>
      </c>
      <c r="E11" s="151">
        <v>44537</v>
      </c>
      <c r="F11" s="151" t="s">
        <v>41</v>
      </c>
      <c r="G11" s="151" t="s">
        <v>1039</v>
      </c>
      <c r="H11" s="151" t="s">
        <v>1055</v>
      </c>
      <c r="I11" s="151">
        <v>21</v>
      </c>
      <c r="J11" s="151">
        <v>8</v>
      </c>
      <c r="K11" s="151">
        <v>2.4</v>
      </c>
      <c r="L11" s="151">
        <v>916</v>
      </c>
      <c r="M11" s="151">
        <v>840</v>
      </c>
      <c r="N11" s="151">
        <v>485</v>
      </c>
      <c r="O11" s="151">
        <f t="shared" si="0"/>
        <v>355</v>
      </c>
      <c r="P11" s="151"/>
      <c r="Q11" s="151" t="s">
        <v>1056</v>
      </c>
      <c r="R11" s="151">
        <v>125781</v>
      </c>
      <c r="S11" s="151">
        <v>3220481301</v>
      </c>
      <c r="T11" s="151"/>
      <c r="U11" s="151" t="s">
        <v>1053</v>
      </c>
    </row>
    <row r="12" spans="1:21" ht="15.75" customHeight="1">
      <c r="A12" s="151">
        <v>5</v>
      </c>
      <c r="B12" s="151" t="s">
        <v>1048</v>
      </c>
      <c r="C12" s="151" t="s">
        <v>1057</v>
      </c>
      <c r="D12" s="248" t="s">
        <v>1058</v>
      </c>
      <c r="E12" s="151">
        <v>44537</v>
      </c>
      <c r="F12" s="151">
        <v>4</v>
      </c>
      <c r="G12" s="151" t="s">
        <v>1039</v>
      </c>
      <c r="H12" s="151" t="s">
        <v>1040</v>
      </c>
      <c r="I12" s="151">
        <v>21</v>
      </c>
      <c r="J12" s="151">
        <v>5</v>
      </c>
      <c r="K12" s="151">
        <v>1.4</v>
      </c>
      <c r="L12" s="151">
        <v>578</v>
      </c>
      <c r="M12" s="151">
        <v>534</v>
      </c>
      <c r="N12" s="151">
        <v>229</v>
      </c>
      <c r="O12" s="151">
        <f t="shared" si="0"/>
        <v>305</v>
      </c>
      <c r="P12" s="151"/>
      <c r="Q12" s="151" t="s">
        <v>1059</v>
      </c>
      <c r="R12" s="151">
        <v>121226</v>
      </c>
      <c r="S12" s="151">
        <v>3220481301</v>
      </c>
      <c r="T12" s="151" t="s">
        <v>1042</v>
      </c>
      <c r="U12" s="151" t="s">
        <v>1060</v>
      </c>
    </row>
    <row r="13" spans="1:21" ht="15.75" customHeight="1">
      <c r="A13" s="151">
        <v>6</v>
      </c>
      <c r="B13" s="151" t="s">
        <v>1048</v>
      </c>
      <c r="C13" s="151" t="s">
        <v>1061</v>
      </c>
      <c r="D13" s="248" t="s">
        <v>1062</v>
      </c>
      <c r="E13" s="151">
        <v>44537</v>
      </c>
      <c r="F13" s="151">
        <v>4</v>
      </c>
      <c r="G13" s="151" t="s">
        <v>1039</v>
      </c>
      <c r="H13" s="151" t="s">
        <v>1040</v>
      </c>
      <c r="I13" s="151">
        <v>10</v>
      </c>
      <c r="J13" s="151">
        <v>9</v>
      </c>
      <c r="K13" s="151">
        <v>2.9</v>
      </c>
      <c r="L13" s="151">
        <v>1172</v>
      </c>
      <c r="M13" s="151">
        <v>1091</v>
      </c>
      <c r="N13" s="151">
        <v>336</v>
      </c>
      <c r="O13" s="151">
        <f t="shared" si="0"/>
        <v>755</v>
      </c>
      <c r="P13" s="151"/>
      <c r="Q13" s="151" t="s">
        <v>1063</v>
      </c>
      <c r="R13" s="151">
        <v>227583</v>
      </c>
      <c r="S13" s="151">
        <v>3220481301</v>
      </c>
      <c r="T13" s="151" t="s">
        <v>1042</v>
      </c>
      <c r="U13" s="151" t="s">
        <v>1064</v>
      </c>
    </row>
    <row r="14" spans="1:21" ht="15.75" customHeight="1">
      <c r="A14" s="151">
        <v>7</v>
      </c>
      <c r="B14" s="151" t="s">
        <v>1048</v>
      </c>
      <c r="C14" s="151" t="s">
        <v>1065</v>
      </c>
      <c r="D14" s="248" t="s">
        <v>1066</v>
      </c>
      <c r="E14" s="151">
        <v>44537</v>
      </c>
      <c r="F14" s="151">
        <v>4</v>
      </c>
      <c r="G14" s="151" t="s">
        <v>1039</v>
      </c>
      <c r="H14" s="151" t="s">
        <v>1040</v>
      </c>
      <c r="I14" s="151">
        <v>55</v>
      </c>
      <c r="J14" s="151">
        <v>1</v>
      </c>
      <c r="K14" s="151">
        <v>4</v>
      </c>
      <c r="L14" s="151">
        <v>1331</v>
      </c>
      <c r="M14" s="151">
        <v>1239</v>
      </c>
      <c r="N14" s="151">
        <v>411</v>
      </c>
      <c r="O14" s="151">
        <f t="shared" si="0"/>
        <v>828</v>
      </c>
      <c r="P14" s="151"/>
      <c r="Q14" s="151" t="s">
        <v>1067</v>
      </c>
      <c r="R14" s="151">
        <v>267264</v>
      </c>
      <c r="S14" s="151">
        <v>3220481301</v>
      </c>
      <c r="T14" s="151" t="s">
        <v>1042</v>
      </c>
      <c r="U14" s="151" t="s">
        <v>1068</v>
      </c>
    </row>
    <row r="15" spans="1:21" ht="15.75" customHeight="1">
      <c r="A15" s="151"/>
      <c r="B15" s="151"/>
      <c r="C15" s="151"/>
      <c r="D15" s="248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ht="15.75" customHeight="1">
      <c r="A16" s="294" t="s">
        <v>24</v>
      </c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300"/>
    </row>
    <row r="17" spans="1:21" ht="15.75" customHeight="1">
      <c r="A17" s="151">
        <v>1</v>
      </c>
      <c r="B17" s="151" t="s">
        <v>1036</v>
      </c>
      <c r="C17" s="151" t="s">
        <v>1044</v>
      </c>
      <c r="D17" s="248" t="s">
        <v>1069</v>
      </c>
      <c r="E17" s="151">
        <v>44592</v>
      </c>
      <c r="F17" s="151" t="s">
        <v>58</v>
      </c>
      <c r="G17" s="151" t="s">
        <v>106</v>
      </c>
      <c r="H17" s="151" t="s">
        <v>1070</v>
      </c>
      <c r="I17" s="151">
        <v>1</v>
      </c>
      <c r="J17" s="151">
        <v>7</v>
      </c>
      <c r="K17" s="151">
        <v>0.9</v>
      </c>
      <c r="L17" s="151">
        <v>5</v>
      </c>
      <c r="M17" s="151"/>
      <c r="N17" s="151"/>
      <c r="O17" s="151"/>
      <c r="P17" s="151"/>
      <c r="Q17" s="151" t="s">
        <v>1071</v>
      </c>
      <c r="R17" s="151"/>
      <c r="S17" s="151">
        <v>3220481301</v>
      </c>
      <c r="T17" s="151"/>
      <c r="U17" s="151" t="s">
        <v>1044</v>
      </c>
    </row>
    <row r="18" spans="1:21" ht="15.75" customHeight="1">
      <c r="A18" s="151">
        <v>2</v>
      </c>
      <c r="B18" s="151" t="s">
        <v>1036</v>
      </c>
      <c r="C18" s="151" t="s">
        <v>1044</v>
      </c>
      <c r="D18" s="248" t="s">
        <v>1069</v>
      </c>
      <c r="E18" s="151">
        <v>44592</v>
      </c>
      <c r="F18" s="151" t="s">
        <v>58</v>
      </c>
      <c r="G18" s="151" t="s">
        <v>106</v>
      </c>
      <c r="H18" s="151" t="s">
        <v>1072</v>
      </c>
      <c r="I18" s="151">
        <v>26</v>
      </c>
      <c r="J18" s="151">
        <v>14</v>
      </c>
      <c r="K18" s="151">
        <v>1.1000000000000001</v>
      </c>
      <c r="L18" s="151">
        <v>7</v>
      </c>
      <c r="M18" s="151"/>
      <c r="N18" s="151"/>
      <c r="O18" s="151"/>
      <c r="P18" s="151"/>
      <c r="Q18" s="151" t="s">
        <v>1073</v>
      </c>
      <c r="R18" s="151" t="s">
        <v>1074</v>
      </c>
      <c r="S18" s="151">
        <v>3220481301</v>
      </c>
      <c r="T18" s="151"/>
      <c r="U18" s="151" t="s">
        <v>1044</v>
      </c>
    </row>
    <row r="19" spans="1:21" ht="15.75" customHeight="1">
      <c r="A19" s="151">
        <v>3</v>
      </c>
      <c r="B19" s="151" t="s">
        <v>1036</v>
      </c>
      <c r="C19" s="151" t="s">
        <v>1044</v>
      </c>
      <c r="D19" s="248" t="s">
        <v>1069</v>
      </c>
      <c r="E19" s="151">
        <v>44592</v>
      </c>
      <c r="F19" s="151" t="s">
        <v>58</v>
      </c>
      <c r="G19" s="151" t="s">
        <v>106</v>
      </c>
      <c r="H19" s="151" t="s">
        <v>1072</v>
      </c>
      <c r="I19" s="151">
        <v>32</v>
      </c>
      <c r="J19" s="151">
        <v>10</v>
      </c>
      <c r="K19" s="151">
        <v>1.4</v>
      </c>
      <c r="L19" s="151">
        <v>6</v>
      </c>
      <c r="M19" s="151"/>
      <c r="N19" s="151"/>
      <c r="O19" s="151"/>
      <c r="P19" s="151"/>
      <c r="Q19" s="151" t="s">
        <v>1075</v>
      </c>
      <c r="R19" s="151"/>
      <c r="S19" s="151">
        <v>3220481301</v>
      </c>
      <c r="T19" s="151"/>
      <c r="U19" s="151" t="s">
        <v>1044</v>
      </c>
    </row>
    <row r="20" spans="1:21" ht="15.75" customHeight="1">
      <c r="A20" s="151">
        <v>4</v>
      </c>
      <c r="B20" s="151" t="s">
        <v>1036</v>
      </c>
      <c r="C20" s="151" t="s">
        <v>1044</v>
      </c>
      <c r="D20" s="248" t="s">
        <v>1069</v>
      </c>
      <c r="E20" s="151">
        <v>44592</v>
      </c>
      <c r="F20" s="151" t="s">
        <v>58</v>
      </c>
      <c r="G20" s="151" t="s">
        <v>106</v>
      </c>
      <c r="H20" s="151" t="s">
        <v>1072</v>
      </c>
      <c r="I20" s="151">
        <v>32</v>
      </c>
      <c r="J20" s="151">
        <v>14</v>
      </c>
      <c r="K20" s="151">
        <v>1.5</v>
      </c>
      <c r="L20" s="151">
        <v>8</v>
      </c>
      <c r="M20" s="151"/>
      <c r="N20" s="151"/>
      <c r="O20" s="151"/>
      <c r="P20" s="151"/>
      <c r="Q20" s="151" t="s">
        <v>1076</v>
      </c>
      <c r="R20" s="151"/>
      <c r="S20" s="151">
        <v>3220481301</v>
      </c>
      <c r="T20" s="151" t="s">
        <v>1077</v>
      </c>
      <c r="U20" s="151" t="s">
        <v>1044</v>
      </c>
    </row>
    <row r="21" spans="1:21" ht="15.75" customHeight="1">
      <c r="A21" s="51">
        <v>5</v>
      </c>
      <c r="B21" s="141" t="s">
        <v>1036</v>
      </c>
      <c r="C21" s="51" t="s">
        <v>1044</v>
      </c>
      <c r="D21" s="249" t="s">
        <v>1069</v>
      </c>
      <c r="E21" s="110">
        <v>44592</v>
      </c>
      <c r="F21" s="51" t="s">
        <v>58</v>
      </c>
      <c r="G21" s="51" t="s">
        <v>106</v>
      </c>
      <c r="H21" s="51" t="s">
        <v>1072</v>
      </c>
      <c r="I21" s="51">
        <v>51</v>
      </c>
      <c r="J21" s="51">
        <v>6</v>
      </c>
      <c r="K21" s="51">
        <v>2.2000000000000002</v>
      </c>
      <c r="L21" s="51">
        <v>12</v>
      </c>
      <c r="M21" s="51"/>
      <c r="N21" s="51"/>
      <c r="O21" s="51"/>
      <c r="P21" s="51"/>
      <c r="Q21" s="51" t="s">
        <v>1078</v>
      </c>
      <c r="R21" s="51"/>
      <c r="S21" s="20">
        <v>3220481301</v>
      </c>
      <c r="T21" s="51" t="s">
        <v>1077</v>
      </c>
      <c r="U21" s="51" t="s">
        <v>1044</v>
      </c>
    </row>
    <row r="22" spans="1:21" ht="15.75" customHeight="1">
      <c r="A22" s="51">
        <v>6</v>
      </c>
      <c r="B22" s="150" t="s">
        <v>1036</v>
      </c>
      <c r="C22" s="65" t="s">
        <v>1044</v>
      </c>
      <c r="D22" s="52" t="s">
        <v>1069</v>
      </c>
      <c r="E22" s="63">
        <v>44592</v>
      </c>
      <c r="F22" s="51" t="s">
        <v>58</v>
      </c>
      <c r="G22" s="65" t="s">
        <v>106</v>
      </c>
      <c r="H22" s="65" t="s">
        <v>1072</v>
      </c>
      <c r="I22" s="65">
        <v>60</v>
      </c>
      <c r="J22" s="65">
        <v>8</v>
      </c>
      <c r="K22" s="65">
        <v>3.6</v>
      </c>
      <c r="L22" s="65">
        <v>14</v>
      </c>
      <c r="M22" s="65"/>
      <c r="N22" s="65"/>
      <c r="O22" s="65"/>
      <c r="P22" s="65"/>
      <c r="Q22" s="65" t="s">
        <v>1079</v>
      </c>
      <c r="R22" s="65"/>
      <c r="S22" s="20">
        <v>3220481301</v>
      </c>
      <c r="T22" s="65" t="s">
        <v>1080</v>
      </c>
      <c r="U22" s="65" t="s">
        <v>1044</v>
      </c>
    </row>
    <row r="23" spans="1:21" ht="15.75" customHeight="1">
      <c r="A23" s="51">
        <v>7</v>
      </c>
      <c r="B23" s="150" t="s">
        <v>1036</v>
      </c>
      <c r="C23" s="151" t="s">
        <v>1057</v>
      </c>
      <c r="D23" s="248" t="s">
        <v>1081</v>
      </c>
      <c r="E23" s="153">
        <v>44580</v>
      </c>
      <c r="F23" s="151" t="s">
        <v>58</v>
      </c>
      <c r="G23" s="151" t="s">
        <v>106</v>
      </c>
      <c r="H23" s="151" t="s">
        <v>1040</v>
      </c>
      <c r="I23" s="151">
        <v>51</v>
      </c>
      <c r="J23" s="151">
        <v>4</v>
      </c>
      <c r="K23" s="151">
        <v>4.0999999999999996</v>
      </c>
      <c r="L23" s="151">
        <v>37</v>
      </c>
      <c r="M23" s="152"/>
      <c r="N23" s="152"/>
      <c r="O23" s="152"/>
      <c r="P23" s="152"/>
      <c r="Q23" s="154" t="s">
        <v>1082</v>
      </c>
      <c r="R23" s="152"/>
      <c r="S23" s="20">
        <v>3220481301</v>
      </c>
      <c r="T23" s="152"/>
      <c r="U23" s="151" t="s">
        <v>1060</v>
      </c>
    </row>
    <row r="24" spans="1:21" ht="15.75" customHeight="1">
      <c r="A24" s="51">
        <v>8</v>
      </c>
      <c r="B24" s="150" t="s">
        <v>1036</v>
      </c>
      <c r="C24" s="151" t="s">
        <v>1057</v>
      </c>
      <c r="D24" s="248" t="s">
        <v>1081</v>
      </c>
      <c r="E24" s="153">
        <v>44580</v>
      </c>
      <c r="F24" s="151" t="s">
        <v>58</v>
      </c>
      <c r="G24" s="151" t="s">
        <v>106</v>
      </c>
      <c r="H24" s="151" t="s">
        <v>1040</v>
      </c>
      <c r="I24" s="151">
        <v>52</v>
      </c>
      <c r="J24" s="151">
        <v>3</v>
      </c>
      <c r="K24" s="151">
        <v>4.5999999999999996</v>
      </c>
      <c r="L24" s="151">
        <v>41</v>
      </c>
      <c r="M24" s="152"/>
      <c r="N24" s="152"/>
      <c r="O24" s="152"/>
      <c r="P24" s="152"/>
      <c r="Q24" s="154" t="s">
        <v>1083</v>
      </c>
      <c r="R24" s="152"/>
      <c r="S24" s="20">
        <v>3220481301</v>
      </c>
      <c r="T24" s="152"/>
      <c r="U24" s="151" t="s">
        <v>1060</v>
      </c>
    </row>
    <row r="25" spans="1:21" ht="15.75" customHeight="1">
      <c r="A25" s="51">
        <v>9</v>
      </c>
      <c r="B25" s="150" t="s">
        <v>1036</v>
      </c>
      <c r="C25" s="151" t="s">
        <v>1057</v>
      </c>
      <c r="D25" s="248" t="s">
        <v>1081</v>
      </c>
      <c r="E25" s="153">
        <v>44580</v>
      </c>
      <c r="F25" s="151" t="s">
        <v>58</v>
      </c>
      <c r="G25" s="151" t="s">
        <v>106</v>
      </c>
      <c r="H25" s="151" t="s">
        <v>1040</v>
      </c>
      <c r="I25" s="151">
        <v>30</v>
      </c>
      <c r="J25" s="151">
        <v>1</v>
      </c>
      <c r="K25" s="151">
        <v>0.8</v>
      </c>
      <c r="L25" s="151">
        <v>11</v>
      </c>
      <c r="M25" s="152"/>
      <c r="N25" s="152"/>
      <c r="O25" s="152"/>
      <c r="P25" s="152"/>
      <c r="Q25" s="154" t="s">
        <v>1084</v>
      </c>
      <c r="R25" s="152"/>
      <c r="S25" s="20">
        <v>3220481301</v>
      </c>
      <c r="T25" s="152"/>
      <c r="U25" s="151" t="s">
        <v>1060</v>
      </c>
    </row>
    <row r="26" spans="1:21" ht="15.75" customHeight="1">
      <c r="A26" s="51">
        <v>10</v>
      </c>
      <c r="B26" s="150" t="s">
        <v>1036</v>
      </c>
      <c r="C26" s="151" t="s">
        <v>1057</v>
      </c>
      <c r="D26" s="248" t="s">
        <v>1081</v>
      </c>
      <c r="E26" s="153">
        <v>44580</v>
      </c>
      <c r="F26" s="151" t="s">
        <v>58</v>
      </c>
      <c r="G26" s="151" t="s">
        <v>106</v>
      </c>
      <c r="H26" s="151" t="s">
        <v>1040</v>
      </c>
      <c r="I26" s="151">
        <v>34</v>
      </c>
      <c r="J26" s="151">
        <v>2</v>
      </c>
      <c r="K26" s="151">
        <v>3.1</v>
      </c>
      <c r="L26" s="151">
        <v>30</v>
      </c>
      <c r="M26" s="152"/>
      <c r="N26" s="152"/>
      <c r="O26" s="152"/>
      <c r="P26" s="152"/>
      <c r="Q26" s="154" t="s">
        <v>1085</v>
      </c>
      <c r="R26" s="152"/>
      <c r="S26" s="20">
        <v>3220481301</v>
      </c>
      <c r="T26" s="151" t="s">
        <v>274</v>
      </c>
      <c r="U26" s="151" t="s">
        <v>1060</v>
      </c>
    </row>
    <row r="27" spans="1:21" ht="15.75" customHeight="1">
      <c r="A27" s="51">
        <v>11</v>
      </c>
      <c r="B27" s="150" t="s">
        <v>1036</v>
      </c>
      <c r="C27" s="151" t="s">
        <v>1057</v>
      </c>
      <c r="D27" s="248" t="s">
        <v>1081</v>
      </c>
      <c r="E27" s="153">
        <v>44580</v>
      </c>
      <c r="F27" s="151" t="s">
        <v>58</v>
      </c>
      <c r="G27" s="151" t="s">
        <v>106</v>
      </c>
      <c r="H27" s="151" t="s">
        <v>1040</v>
      </c>
      <c r="I27" s="151">
        <v>46</v>
      </c>
      <c r="J27" s="151">
        <v>7</v>
      </c>
      <c r="K27" s="151">
        <v>0.6</v>
      </c>
      <c r="L27" s="151">
        <v>6</v>
      </c>
      <c r="M27" s="152"/>
      <c r="N27" s="152"/>
      <c r="O27" s="152"/>
      <c r="P27" s="152"/>
      <c r="Q27" s="154" t="s">
        <v>1086</v>
      </c>
      <c r="R27" s="152"/>
      <c r="S27" s="20">
        <v>3220481301</v>
      </c>
      <c r="T27" s="151" t="s">
        <v>274</v>
      </c>
      <c r="U27" s="151" t="s">
        <v>1060</v>
      </c>
    </row>
    <row r="28" spans="1:21" ht="15.75" customHeight="1">
      <c r="A28" s="51">
        <v>12</v>
      </c>
      <c r="B28" s="150" t="s">
        <v>1036</v>
      </c>
      <c r="C28" s="151" t="s">
        <v>1057</v>
      </c>
      <c r="D28" s="248" t="s">
        <v>1081</v>
      </c>
      <c r="E28" s="153">
        <v>44580</v>
      </c>
      <c r="F28" s="151">
        <v>3</v>
      </c>
      <c r="G28" s="151" t="s">
        <v>106</v>
      </c>
      <c r="H28" s="151" t="s">
        <v>1040</v>
      </c>
      <c r="I28" s="151">
        <v>21</v>
      </c>
      <c r="J28" s="151">
        <v>9</v>
      </c>
      <c r="K28" s="151">
        <v>2.9</v>
      </c>
      <c r="L28" s="151">
        <v>26</v>
      </c>
      <c r="M28" s="152"/>
      <c r="N28" s="152"/>
      <c r="O28" s="152"/>
      <c r="P28" s="152"/>
      <c r="Q28" s="154" t="s">
        <v>1087</v>
      </c>
      <c r="R28" s="152"/>
      <c r="S28" s="20">
        <v>3220481301</v>
      </c>
      <c r="T28" s="151" t="s">
        <v>274</v>
      </c>
      <c r="U28" s="151" t="s">
        <v>1060</v>
      </c>
    </row>
    <row r="29" spans="1:21" ht="15.75" customHeight="1">
      <c r="A29" s="51">
        <v>13</v>
      </c>
      <c r="B29" s="150" t="s">
        <v>1036</v>
      </c>
      <c r="C29" s="151" t="s">
        <v>1057</v>
      </c>
      <c r="D29" s="248" t="s">
        <v>1081</v>
      </c>
      <c r="E29" s="153">
        <v>44580</v>
      </c>
      <c r="F29" s="151" t="s">
        <v>58</v>
      </c>
      <c r="G29" s="151" t="s">
        <v>106</v>
      </c>
      <c r="H29" s="151" t="s">
        <v>1040</v>
      </c>
      <c r="I29" s="151">
        <v>13</v>
      </c>
      <c r="J29" s="151">
        <v>16</v>
      </c>
      <c r="K29" s="151">
        <v>2.8</v>
      </c>
      <c r="L29" s="151">
        <v>25</v>
      </c>
      <c r="M29" s="152"/>
      <c r="N29" s="152"/>
      <c r="O29" s="152"/>
      <c r="P29" s="152"/>
      <c r="Q29" s="154" t="s">
        <v>1088</v>
      </c>
      <c r="R29" s="152"/>
      <c r="S29" s="20">
        <v>3220481301</v>
      </c>
      <c r="T29" s="151"/>
      <c r="U29" s="151" t="s">
        <v>1060</v>
      </c>
    </row>
    <row r="30" spans="1:21" ht="15.75" customHeight="1">
      <c r="A30" s="51">
        <v>14</v>
      </c>
      <c r="B30" s="150" t="s">
        <v>1036</v>
      </c>
      <c r="C30" s="151" t="s">
        <v>1057</v>
      </c>
      <c r="D30" s="248" t="s">
        <v>1081</v>
      </c>
      <c r="E30" s="153">
        <v>44580</v>
      </c>
      <c r="F30" s="151" t="s">
        <v>41</v>
      </c>
      <c r="G30" s="151" t="s">
        <v>106</v>
      </c>
      <c r="H30" s="151" t="s">
        <v>1040</v>
      </c>
      <c r="I30" s="151">
        <v>13</v>
      </c>
      <c r="J30" s="151">
        <v>19</v>
      </c>
      <c r="K30" s="151">
        <v>1.9</v>
      </c>
      <c r="L30" s="151">
        <v>13</v>
      </c>
      <c r="M30" s="152"/>
      <c r="N30" s="152"/>
      <c r="O30" s="152"/>
      <c r="P30" s="152"/>
      <c r="Q30" s="154" t="s">
        <v>1089</v>
      </c>
      <c r="R30" s="152"/>
      <c r="S30" s="20">
        <v>3220481301</v>
      </c>
      <c r="T30" s="151"/>
      <c r="U30" s="151" t="s">
        <v>1060</v>
      </c>
    </row>
    <row r="31" spans="1:21" ht="15.75" customHeight="1">
      <c r="A31" s="51">
        <v>15</v>
      </c>
      <c r="B31" s="150" t="s">
        <v>1036</v>
      </c>
      <c r="C31" s="151" t="s">
        <v>1057</v>
      </c>
      <c r="D31" s="248" t="s">
        <v>1081</v>
      </c>
      <c r="E31" s="153">
        <v>44580</v>
      </c>
      <c r="F31" s="151" t="s">
        <v>58</v>
      </c>
      <c r="G31" s="151" t="s">
        <v>106</v>
      </c>
      <c r="H31" s="151" t="s">
        <v>1040</v>
      </c>
      <c r="I31" s="151">
        <v>13</v>
      </c>
      <c r="J31" s="151">
        <v>22</v>
      </c>
      <c r="K31" s="151">
        <v>2.2999999999999998</v>
      </c>
      <c r="L31" s="151">
        <v>18</v>
      </c>
      <c r="M31" s="152"/>
      <c r="N31" s="152"/>
      <c r="O31" s="152"/>
      <c r="P31" s="152"/>
      <c r="Q31" s="154" t="s">
        <v>1090</v>
      </c>
      <c r="R31" s="152"/>
      <c r="S31" s="20">
        <v>3220481301</v>
      </c>
      <c r="T31" s="151"/>
      <c r="U31" s="151" t="s">
        <v>1060</v>
      </c>
    </row>
    <row r="32" spans="1:21" ht="15.75" customHeight="1">
      <c r="A32" s="51">
        <v>16</v>
      </c>
      <c r="B32" s="150" t="s">
        <v>1036</v>
      </c>
      <c r="C32" s="151" t="s">
        <v>1057</v>
      </c>
      <c r="D32" s="248" t="s">
        <v>1081</v>
      </c>
      <c r="E32" s="153">
        <v>44580</v>
      </c>
      <c r="F32" s="151">
        <v>3</v>
      </c>
      <c r="G32" s="151" t="s">
        <v>106</v>
      </c>
      <c r="H32" s="151" t="s">
        <v>1040</v>
      </c>
      <c r="I32" s="151">
        <v>37</v>
      </c>
      <c r="J32" s="151">
        <v>15</v>
      </c>
      <c r="K32" s="151">
        <v>2.9</v>
      </c>
      <c r="L32" s="151">
        <v>23</v>
      </c>
      <c r="M32" s="152"/>
      <c r="N32" s="152"/>
      <c r="O32" s="152"/>
      <c r="P32" s="152"/>
      <c r="Q32" s="154" t="s">
        <v>1091</v>
      </c>
      <c r="R32" s="152"/>
      <c r="S32" s="20">
        <v>3220481301</v>
      </c>
      <c r="T32" s="151"/>
      <c r="U32" s="151" t="s">
        <v>1060</v>
      </c>
    </row>
    <row r="33" spans="1:21" ht="15.75" customHeight="1">
      <c r="A33" s="51">
        <v>17</v>
      </c>
      <c r="B33" s="150" t="s">
        <v>1036</v>
      </c>
      <c r="C33" s="151" t="s">
        <v>1057</v>
      </c>
      <c r="D33" s="248" t="s">
        <v>1081</v>
      </c>
      <c r="E33" s="153">
        <v>44580</v>
      </c>
      <c r="F33" s="151">
        <v>3</v>
      </c>
      <c r="G33" s="151" t="s">
        <v>106</v>
      </c>
      <c r="H33" s="151" t="s">
        <v>1040</v>
      </c>
      <c r="I33" s="151">
        <v>35</v>
      </c>
      <c r="J33" s="151">
        <v>29</v>
      </c>
      <c r="K33" s="151">
        <v>1.9</v>
      </c>
      <c r="L33" s="151">
        <v>15</v>
      </c>
      <c r="M33" s="152"/>
      <c r="N33" s="152"/>
      <c r="O33" s="152"/>
      <c r="P33" s="152"/>
      <c r="Q33" s="154" t="s">
        <v>1092</v>
      </c>
      <c r="R33" s="152"/>
      <c r="S33" s="20">
        <v>3220481301</v>
      </c>
      <c r="T33" s="151"/>
      <c r="U33" s="151" t="s">
        <v>1060</v>
      </c>
    </row>
    <row r="34" spans="1:21" ht="15.75" customHeight="1">
      <c r="A34" s="51">
        <v>18</v>
      </c>
      <c r="B34" s="150" t="s">
        <v>1036</v>
      </c>
      <c r="C34" s="151" t="s">
        <v>1057</v>
      </c>
      <c r="D34" s="248" t="s">
        <v>1081</v>
      </c>
      <c r="E34" s="153">
        <v>44580</v>
      </c>
      <c r="F34" s="151">
        <v>3</v>
      </c>
      <c r="G34" s="151" t="s">
        <v>106</v>
      </c>
      <c r="H34" s="151" t="s">
        <v>1040</v>
      </c>
      <c r="I34" s="151">
        <v>35</v>
      </c>
      <c r="J34" s="151">
        <v>17</v>
      </c>
      <c r="K34" s="151">
        <v>2</v>
      </c>
      <c r="L34" s="151">
        <v>18</v>
      </c>
      <c r="M34" s="152"/>
      <c r="N34" s="152"/>
      <c r="O34" s="152"/>
      <c r="P34" s="152"/>
      <c r="Q34" s="154" t="s">
        <v>1093</v>
      </c>
      <c r="R34" s="152"/>
      <c r="S34" s="20">
        <v>3220481301</v>
      </c>
      <c r="T34" s="151"/>
      <c r="U34" s="151" t="s">
        <v>1060</v>
      </c>
    </row>
    <row r="35" spans="1:21" ht="15.75" customHeight="1">
      <c r="A35" s="51">
        <v>19</v>
      </c>
      <c r="B35" s="150" t="s">
        <v>1036</v>
      </c>
      <c r="C35" s="151" t="s">
        <v>1057</v>
      </c>
      <c r="D35" s="248" t="s">
        <v>1081</v>
      </c>
      <c r="E35" s="153">
        <v>44580</v>
      </c>
      <c r="F35" s="151">
        <v>3</v>
      </c>
      <c r="G35" s="151" t="s">
        <v>106</v>
      </c>
      <c r="H35" s="151" t="s">
        <v>1040</v>
      </c>
      <c r="I35" s="151">
        <v>35</v>
      </c>
      <c r="J35" s="151">
        <v>7</v>
      </c>
      <c r="K35" s="151">
        <v>1.2</v>
      </c>
      <c r="L35" s="151">
        <v>8</v>
      </c>
      <c r="M35" s="152"/>
      <c r="N35" s="152"/>
      <c r="O35" s="152"/>
      <c r="P35" s="152"/>
      <c r="Q35" s="154" t="s">
        <v>1094</v>
      </c>
      <c r="R35" s="152"/>
      <c r="S35" s="20">
        <v>3220481301</v>
      </c>
      <c r="T35" s="151"/>
      <c r="U35" s="151" t="s">
        <v>1060</v>
      </c>
    </row>
    <row r="36" spans="1:21" ht="15.75" customHeight="1">
      <c r="A36" s="51">
        <v>20</v>
      </c>
      <c r="B36" s="150" t="s">
        <v>1036</v>
      </c>
      <c r="C36" s="151" t="s">
        <v>1057</v>
      </c>
      <c r="D36" s="248" t="s">
        <v>1081</v>
      </c>
      <c r="E36" s="153">
        <v>44580</v>
      </c>
      <c r="F36" s="151">
        <v>4</v>
      </c>
      <c r="G36" s="151" t="s">
        <v>106</v>
      </c>
      <c r="H36" s="151" t="s">
        <v>1040</v>
      </c>
      <c r="I36" s="151">
        <v>42</v>
      </c>
      <c r="J36" s="151">
        <v>13</v>
      </c>
      <c r="K36" s="151">
        <v>0.7</v>
      </c>
      <c r="L36" s="151">
        <v>5</v>
      </c>
      <c r="M36" s="152"/>
      <c r="N36" s="152"/>
      <c r="O36" s="152"/>
      <c r="P36" s="152"/>
      <c r="Q36" s="154" t="s">
        <v>1095</v>
      </c>
      <c r="R36" s="152"/>
      <c r="S36" s="20">
        <v>3220481301</v>
      </c>
      <c r="T36" s="151"/>
      <c r="U36" s="151" t="s">
        <v>1060</v>
      </c>
    </row>
    <row r="37" spans="1:21" ht="15.75" customHeight="1">
      <c r="A37" s="51">
        <v>21</v>
      </c>
      <c r="B37" s="150" t="s">
        <v>1036</v>
      </c>
      <c r="C37" s="151" t="s">
        <v>1057</v>
      </c>
      <c r="D37" s="248" t="s">
        <v>1081</v>
      </c>
      <c r="E37" s="153">
        <v>44580</v>
      </c>
      <c r="F37" s="151">
        <v>3</v>
      </c>
      <c r="G37" s="151" t="s">
        <v>106</v>
      </c>
      <c r="H37" s="151" t="s">
        <v>1070</v>
      </c>
      <c r="I37" s="151">
        <v>37</v>
      </c>
      <c r="J37" s="151">
        <v>20</v>
      </c>
      <c r="K37" s="151">
        <v>1.5</v>
      </c>
      <c r="L37" s="151">
        <v>12</v>
      </c>
      <c r="M37" s="152"/>
      <c r="N37" s="152"/>
      <c r="O37" s="152"/>
      <c r="P37" s="152"/>
      <c r="Q37" s="154" t="s">
        <v>1096</v>
      </c>
      <c r="R37" s="152"/>
      <c r="S37" s="20">
        <v>3220481301</v>
      </c>
      <c r="T37" s="151" t="s">
        <v>274</v>
      </c>
      <c r="U37" s="151" t="s">
        <v>1060</v>
      </c>
    </row>
    <row r="38" spans="1:21" ht="15.75" customHeight="1">
      <c r="A38" s="51">
        <v>22</v>
      </c>
      <c r="B38" s="150" t="s">
        <v>1036</v>
      </c>
      <c r="C38" s="151" t="s">
        <v>1057</v>
      </c>
      <c r="D38" s="152" t="s">
        <v>1081</v>
      </c>
      <c r="E38" s="153">
        <v>44580</v>
      </c>
      <c r="F38" s="151">
        <v>3</v>
      </c>
      <c r="G38" s="151" t="s">
        <v>106</v>
      </c>
      <c r="H38" s="151" t="s">
        <v>1040</v>
      </c>
      <c r="I38" s="151">
        <v>39</v>
      </c>
      <c r="J38" s="151">
        <v>3</v>
      </c>
      <c r="K38" s="151">
        <v>3</v>
      </c>
      <c r="L38" s="151">
        <v>27</v>
      </c>
      <c r="M38" s="152"/>
      <c r="N38" s="152"/>
      <c r="O38" s="152"/>
      <c r="P38" s="152"/>
      <c r="Q38" s="154" t="s">
        <v>1097</v>
      </c>
      <c r="R38" s="152"/>
      <c r="S38" s="20">
        <v>3220481301</v>
      </c>
      <c r="T38" s="151"/>
      <c r="U38" s="151" t="s">
        <v>1060</v>
      </c>
    </row>
    <row r="39" spans="1:21" ht="15.75" customHeight="1">
      <c r="A39" s="51">
        <v>23</v>
      </c>
      <c r="B39" s="150" t="s">
        <v>1036</v>
      </c>
      <c r="C39" s="151" t="s">
        <v>1057</v>
      </c>
      <c r="D39" s="152" t="s">
        <v>1081</v>
      </c>
      <c r="E39" s="153">
        <v>44580</v>
      </c>
      <c r="F39" s="151">
        <v>4</v>
      </c>
      <c r="G39" s="151" t="s">
        <v>106</v>
      </c>
      <c r="H39" s="151" t="s">
        <v>1040</v>
      </c>
      <c r="I39" s="151">
        <v>46</v>
      </c>
      <c r="J39" s="151">
        <v>10</v>
      </c>
      <c r="K39" s="151">
        <v>2</v>
      </c>
      <c r="L39" s="151">
        <v>18</v>
      </c>
      <c r="M39" s="152"/>
      <c r="N39" s="152"/>
      <c r="O39" s="152"/>
      <c r="P39" s="152"/>
      <c r="Q39" s="154" t="s">
        <v>1098</v>
      </c>
      <c r="R39" s="152"/>
      <c r="S39" s="20">
        <v>3220481301</v>
      </c>
      <c r="T39" s="151"/>
      <c r="U39" s="151" t="s">
        <v>1060</v>
      </c>
    </row>
    <row r="40" spans="1:21" ht="15.75" customHeight="1">
      <c r="A40" s="51">
        <v>24</v>
      </c>
      <c r="B40" s="150" t="s">
        <v>1036</v>
      </c>
      <c r="C40" s="151" t="s">
        <v>1065</v>
      </c>
      <c r="D40" s="152" t="s">
        <v>1099</v>
      </c>
      <c r="E40" s="153">
        <v>44582</v>
      </c>
      <c r="F40" s="151">
        <v>2</v>
      </c>
      <c r="G40" s="151" t="s">
        <v>106</v>
      </c>
      <c r="H40" s="151" t="s">
        <v>1070</v>
      </c>
      <c r="I40" s="151">
        <v>2</v>
      </c>
      <c r="J40" s="151">
        <v>18</v>
      </c>
      <c r="K40" s="151">
        <v>1.2</v>
      </c>
      <c r="L40" s="151">
        <v>9</v>
      </c>
      <c r="M40" s="152"/>
      <c r="N40" s="152"/>
      <c r="O40" s="152"/>
      <c r="P40" s="152"/>
      <c r="Q40" s="154" t="s">
        <v>1100</v>
      </c>
      <c r="R40" s="152"/>
      <c r="S40" s="20">
        <v>3220481301</v>
      </c>
      <c r="T40" s="151" t="s">
        <v>274</v>
      </c>
      <c r="U40" s="151" t="s">
        <v>1068</v>
      </c>
    </row>
    <row r="41" spans="1:21" ht="15.75" customHeight="1">
      <c r="A41" s="20"/>
      <c r="B41" s="155"/>
      <c r="C41" s="20"/>
      <c r="D41" s="20"/>
      <c r="E41" s="15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5.75" customHeight="1">
      <c r="A42" s="294" t="s">
        <v>25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300"/>
    </row>
    <row r="43" spans="1:21" ht="15.75" customHeight="1">
      <c r="A43" s="51">
        <v>1</v>
      </c>
      <c r="B43" s="141" t="s">
        <v>1036</v>
      </c>
      <c r="C43" s="51" t="s">
        <v>1044</v>
      </c>
      <c r="D43" s="51" t="s">
        <v>1101</v>
      </c>
      <c r="E43" s="110">
        <v>44592</v>
      </c>
      <c r="F43" s="51" t="s">
        <v>58</v>
      </c>
      <c r="G43" s="51" t="s">
        <v>133</v>
      </c>
      <c r="H43" s="51" t="s">
        <v>1102</v>
      </c>
      <c r="I43" s="51">
        <v>4</v>
      </c>
      <c r="J43" s="51">
        <v>11</v>
      </c>
      <c r="K43" s="51">
        <v>2.7</v>
      </c>
      <c r="L43" s="51">
        <v>5</v>
      </c>
      <c r="M43" s="51"/>
      <c r="N43" s="51"/>
      <c r="O43" s="51">
        <v>5</v>
      </c>
      <c r="P43" s="51"/>
      <c r="Q43" s="51" t="s">
        <v>1103</v>
      </c>
      <c r="R43" s="51"/>
      <c r="S43" s="20">
        <v>3220481301</v>
      </c>
      <c r="T43" s="51" t="s">
        <v>274</v>
      </c>
      <c r="U43" s="51" t="s">
        <v>1044</v>
      </c>
    </row>
    <row r="44" spans="1:21" ht="15.75" customHeight="1">
      <c r="A44" s="51">
        <v>2</v>
      </c>
      <c r="B44" s="141" t="s">
        <v>1036</v>
      </c>
      <c r="C44" s="51" t="s">
        <v>1044</v>
      </c>
      <c r="D44" s="51" t="s">
        <v>1101</v>
      </c>
      <c r="E44" s="110">
        <v>44592</v>
      </c>
      <c r="F44" s="51" t="s">
        <v>58</v>
      </c>
      <c r="G44" s="51" t="s">
        <v>133</v>
      </c>
      <c r="H44" s="51" t="s">
        <v>1102</v>
      </c>
      <c r="I44" s="51">
        <v>53</v>
      </c>
      <c r="J44" s="51">
        <v>4</v>
      </c>
      <c r="K44" s="51">
        <v>5.8</v>
      </c>
      <c r="L44" s="51"/>
      <c r="M44" s="51"/>
      <c r="N44" s="51"/>
      <c r="O44" s="51"/>
      <c r="P44" s="51"/>
      <c r="Q44" s="51" t="s">
        <v>1104</v>
      </c>
      <c r="R44" s="51"/>
      <c r="S44" s="20">
        <v>3220481301</v>
      </c>
      <c r="T44" s="51" t="s">
        <v>274</v>
      </c>
      <c r="U44" s="51" t="s">
        <v>1044</v>
      </c>
    </row>
    <row r="45" spans="1:21" ht="15.75" customHeight="1">
      <c r="A45" s="51">
        <v>3</v>
      </c>
      <c r="B45" s="141" t="s">
        <v>1036</v>
      </c>
      <c r="C45" s="51" t="s">
        <v>1044</v>
      </c>
      <c r="D45" s="51" t="s">
        <v>1101</v>
      </c>
      <c r="E45" s="110">
        <v>44592</v>
      </c>
      <c r="F45" s="51" t="s">
        <v>58</v>
      </c>
      <c r="G45" s="51" t="s">
        <v>133</v>
      </c>
      <c r="H45" s="51" t="s">
        <v>1102</v>
      </c>
      <c r="I45" s="51">
        <v>59</v>
      </c>
      <c r="J45" s="51">
        <v>3</v>
      </c>
      <c r="K45" s="51">
        <v>5.8</v>
      </c>
      <c r="L45" s="51"/>
      <c r="M45" s="51"/>
      <c r="N45" s="51"/>
      <c r="O45" s="51"/>
      <c r="P45" s="51"/>
      <c r="Q45" s="51" t="s">
        <v>1105</v>
      </c>
      <c r="R45" s="51"/>
      <c r="S45" s="20">
        <v>3220481301</v>
      </c>
      <c r="T45" s="51" t="s">
        <v>274</v>
      </c>
      <c r="U45" s="51" t="s">
        <v>1044</v>
      </c>
    </row>
    <row r="46" spans="1:21" ht="15.75" customHeight="1">
      <c r="A46" s="51">
        <v>4</v>
      </c>
      <c r="B46" s="150" t="s">
        <v>1036</v>
      </c>
      <c r="C46" s="65" t="s">
        <v>1044</v>
      </c>
      <c r="D46" s="65" t="s">
        <v>1101</v>
      </c>
      <c r="E46" s="63">
        <v>44592</v>
      </c>
      <c r="F46" s="51" t="s">
        <v>58</v>
      </c>
      <c r="G46" s="65" t="s">
        <v>133</v>
      </c>
      <c r="H46" s="65" t="s">
        <v>1102</v>
      </c>
      <c r="I46" s="65">
        <v>63</v>
      </c>
      <c r="J46" s="65">
        <v>9</v>
      </c>
      <c r="K46" s="65">
        <v>1.2</v>
      </c>
      <c r="L46" s="65">
        <v>6</v>
      </c>
      <c r="M46" s="65"/>
      <c r="N46" s="65"/>
      <c r="O46" s="65">
        <v>6</v>
      </c>
      <c r="P46" s="65"/>
      <c r="Q46" s="65" t="s">
        <v>1106</v>
      </c>
      <c r="R46" s="65"/>
      <c r="S46" s="20">
        <v>3220481301</v>
      </c>
      <c r="T46" s="51" t="s">
        <v>274</v>
      </c>
      <c r="U46" s="65" t="s">
        <v>1044</v>
      </c>
    </row>
    <row r="47" spans="1:21" ht="15.75" customHeight="1">
      <c r="A47" s="51">
        <v>5</v>
      </c>
      <c r="B47" s="150" t="s">
        <v>1036</v>
      </c>
      <c r="C47" s="151" t="s">
        <v>1057</v>
      </c>
      <c r="D47" s="151" t="s">
        <v>1107</v>
      </c>
      <c r="E47" s="153">
        <v>44580</v>
      </c>
      <c r="F47" s="151" t="s">
        <v>58</v>
      </c>
      <c r="G47" s="151" t="s">
        <v>133</v>
      </c>
      <c r="H47" s="151" t="s">
        <v>1040</v>
      </c>
      <c r="I47" s="151">
        <v>10</v>
      </c>
      <c r="J47" s="151">
        <v>3</v>
      </c>
      <c r="K47" s="151">
        <v>2.5</v>
      </c>
      <c r="L47" s="151">
        <v>30</v>
      </c>
      <c r="M47" s="152"/>
      <c r="N47" s="152"/>
      <c r="O47" s="152"/>
      <c r="P47" s="152"/>
      <c r="Q47" s="154" t="s">
        <v>1108</v>
      </c>
      <c r="R47" s="152"/>
      <c r="S47" s="20">
        <v>3220481301</v>
      </c>
      <c r="T47" s="51" t="s">
        <v>274</v>
      </c>
      <c r="U47" s="151" t="s">
        <v>1060</v>
      </c>
    </row>
    <row r="48" spans="1:21" ht="15.75" customHeight="1">
      <c r="A48" s="51">
        <v>6</v>
      </c>
      <c r="B48" s="150" t="s">
        <v>1036</v>
      </c>
      <c r="C48" s="151" t="s">
        <v>1057</v>
      </c>
      <c r="D48" s="151" t="s">
        <v>1107</v>
      </c>
      <c r="E48" s="153">
        <v>44580</v>
      </c>
      <c r="F48" s="151" t="s">
        <v>58</v>
      </c>
      <c r="G48" s="151" t="s">
        <v>133</v>
      </c>
      <c r="H48" s="151" t="s">
        <v>1040</v>
      </c>
      <c r="I48" s="151">
        <v>17</v>
      </c>
      <c r="J48" s="151">
        <v>3</v>
      </c>
      <c r="K48" s="151">
        <v>0.5</v>
      </c>
      <c r="L48" s="151">
        <v>6</v>
      </c>
      <c r="M48" s="152"/>
      <c r="N48" s="152"/>
      <c r="O48" s="152"/>
      <c r="P48" s="152"/>
      <c r="Q48" s="154" t="s">
        <v>1109</v>
      </c>
      <c r="R48" s="152"/>
      <c r="S48" s="20">
        <v>3220481301</v>
      </c>
      <c r="T48" s="151"/>
      <c r="U48" s="151" t="s">
        <v>1060</v>
      </c>
    </row>
    <row r="49" spans="1:21" ht="15.75" customHeight="1">
      <c r="A49" s="51">
        <v>7</v>
      </c>
      <c r="B49" s="150" t="s">
        <v>1036</v>
      </c>
      <c r="C49" s="151" t="s">
        <v>1057</v>
      </c>
      <c r="D49" s="151" t="s">
        <v>1107</v>
      </c>
      <c r="E49" s="153">
        <v>44580</v>
      </c>
      <c r="F49" s="151" t="s">
        <v>58</v>
      </c>
      <c r="G49" s="151" t="s">
        <v>133</v>
      </c>
      <c r="H49" s="151" t="s">
        <v>1040</v>
      </c>
      <c r="I49" s="151">
        <v>16</v>
      </c>
      <c r="J49" s="151">
        <v>11</v>
      </c>
      <c r="K49" s="151">
        <v>2.2999999999999998</v>
      </c>
      <c r="L49" s="151">
        <v>26</v>
      </c>
      <c r="M49" s="152"/>
      <c r="N49" s="152"/>
      <c r="O49" s="152"/>
      <c r="P49" s="152"/>
      <c r="Q49" s="157" t="s">
        <v>1110</v>
      </c>
      <c r="R49" s="152"/>
      <c r="S49" s="20">
        <v>3220481301</v>
      </c>
      <c r="T49" s="151"/>
      <c r="U49" s="151" t="s">
        <v>1060</v>
      </c>
    </row>
    <row r="50" spans="1:21" ht="15.75" customHeight="1">
      <c r="A50" s="51">
        <v>8</v>
      </c>
      <c r="B50" s="150" t="s">
        <v>1036</v>
      </c>
      <c r="C50" s="151" t="s">
        <v>1057</v>
      </c>
      <c r="D50" s="151" t="s">
        <v>1107</v>
      </c>
      <c r="E50" s="153">
        <v>44580</v>
      </c>
      <c r="F50" s="151" t="s">
        <v>58</v>
      </c>
      <c r="G50" s="151" t="s">
        <v>133</v>
      </c>
      <c r="H50" s="151" t="s">
        <v>1040</v>
      </c>
      <c r="I50" s="151">
        <v>8</v>
      </c>
      <c r="J50" s="151">
        <v>11</v>
      </c>
      <c r="K50" s="151">
        <v>3.2</v>
      </c>
      <c r="L50" s="151">
        <v>30</v>
      </c>
      <c r="M50" s="152"/>
      <c r="N50" s="152"/>
      <c r="O50" s="152"/>
      <c r="P50" s="152"/>
      <c r="Q50" s="154" t="s">
        <v>1111</v>
      </c>
      <c r="R50" s="152"/>
      <c r="S50" s="20">
        <v>3220481301</v>
      </c>
      <c r="T50" s="151"/>
      <c r="U50" s="151" t="s">
        <v>1060</v>
      </c>
    </row>
    <row r="51" spans="1:21" ht="15.75" customHeight="1">
      <c r="A51" s="51">
        <v>9</v>
      </c>
      <c r="B51" s="150" t="s">
        <v>1036</v>
      </c>
      <c r="C51" s="151" t="s">
        <v>1057</v>
      </c>
      <c r="D51" s="151" t="s">
        <v>1107</v>
      </c>
      <c r="E51" s="153">
        <v>44580</v>
      </c>
      <c r="F51" s="151" t="s">
        <v>58</v>
      </c>
      <c r="G51" s="151" t="s">
        <v>133</v>
      </c>
      <c r="H51" s="151" t="s">
        <v>1040</v>
      </c>
      <c r="I51" s="151">
        <v>8</v>
      </c>
      <c r="J51" s="151">
        <v>4</v>
      </c>
      <c r="K51" s="151">
        <v>1.4</v>
      </c>
      <c r="L51" s="151">
        <v>17</v>
      </c>
      <c r="M51" s="152"/>
      <c r="N51" s="152"/>
      <c r="O51" s="152"/>
      <c r="P51" s="152"/>
      <c r="Q51" s="154" t="s">
        <v>1112</v>
      </c>
      <c r="R51" s="152"/>
      <c r="S51" s="20">
        <v>3220481301</v>
      </c>
      <c r="T51" s="151"/>
      <c r="U51" s="151" t="s">
        <v>1060</v>
      </c>
    </row>
    <row r="52" spans="1:21" ht="15.75" customHeight="1">
      <c r="A52" s="51">
        <v>10</v>
      </c>
      <c r="B52" s="150" t="s">
        <v>1036</v>
      </c>
      <c r="C52" s="151" t="s">
        <v>1057</v>
      </c>
      <c r="D52" s="151" t="s">
        <v>1107</v>
      </c>
      <c r="E52" s="153">
        <v>44580</v>
      </c>
      <c r="F52" s="151">
        <v>3</v>
      </c>
      <c r="G52" s="151" t="s">
        <v>133</v>
      </c>
      <c r="H52" s="151" t="s">
        <v>1040</v>
      </c>
      <c r="I52" s="151">
        <v>8</v>
      </c>
      <c r="J52" s="151">
        <v>19</v>
      </c>
      <c r="K52" s="151">
        <v>0.6</v>
      </c>
      <c r="L52" s="151">
        <v>8</v>
      </c>
      <c r="M52" s="152"/>
      <c r="N52" s="152"/>
      <c r="O52" s="152"/>
      <c r="P52" s="152"/>
      <c r="Q52" s="154" t="s">
        <v>1113</v>
      </c>
      <c r="R52" s="152"/>
      <c r="S52" s="20">
        <v>3220481301</v>
      </c>
      <c r="T52" s="151"/>
      <c r="U52" s="151" t="s">
        <v>1060</v>
      </c>
    </row>
    <row r="53" spans="1:21" ht="15.75" customHeight="1">
      <c r="A53" s="51">
        <v>11</v>
      </c>
      <c r="B53" s="150" t="s">
        <v>1036</v>
      </c>
      <c r="C53" s="151" t="s">
        <v>1057</v>
      </c>
      <c r="D53" s="151" t="s">
        <v>1107</v>
      </c>
      <c r="E53" s="153">
        <v>44580</v>
      </c>
      <c r="F53" s="151" t="s">
        <v>58</v>
      </c>
      <c r="G53" s="151" t="s">
        <v>133</v>
      </c>
      <c r="H53" s="151" t="s">
        <v>1040</v>
      </c>
      <c r="I53" s="151">
        <v>8</v>
      </c>
      <c r="J53" s="151">
        <v>20</v>
      </c>
      <c r="K53" s="151">
        <v>1</v>
      </c>
      <c r="L53" s="151">
        <v>13</v>
      </c>
      <c r="M53" s="152"/>
      <c r="N53" s="152"/>
      <c r="O53" s="152"/>
      <c r="P53" s="152"/>
      <c r="Q53" s="154" t="s">
        <v>1114</v>
      </c>
      <c r="R53" s="152"/>
      <c r="S53" s="20">
        <v>3220481301</v>
      </c>
      <c r="T53" s="151"/>
      <c r="U53" s="151" t="s">
        <v>1060</v>
      </c>
    </row>
    <row r="54" spans="1:21" ht="15.75" customHeight="1">
      <c r="A54" s="51">
        <v>12</v>
      </c>
      <c r="B54" s="150" t="s">
        <v>1036</v>
      </c>
      <c r="C54" s="151" t="s">
        <v>1057</v>
      </c>
      <c r="D54" s="151" t="s">
        <v>1107</v>
      </c>
      <c r="E54" s="153">
        <v>44580</v>
      </c>
      <c r="F54" s="151" t="s">
        <v>41</v>
      </c>
      <c r="G54" s="151" t="s">
        <v>133</v>
      </c>
      <c r="H54" s="151" t="s">
        <v>1040</v>
      </c>
      <c r="I54" s="151">
        <v>8</v>
      </c>
      <c r="J54" s="151">
        <v>5</v>
      </c>
      <c r="K54" s="151">
        <v>2</v>
      </c>
      <c r="L54" s="151">
        <v>24</v>
      </c>
      <c r="M54" s="152"/>
      <c r="N54" s="152"/>
      <c r="O54" s="152"/>
      <c r="P54" s="152"/>
      <c r="Q54" s="154" t="s">
        <v>1115</v>
      </c>
      <c r="R54" s="152"/>
      <c r="S54" s="20">
        <v>3220481301</v>
      </c>
      <c r="T54" s="151"/>
      <c r="U54" s="151" t="s">
        <v>1060</v>
      </c>
    </row>
    <row r="55" spans="1:21" ht="15.75" customHeight="1">
      <c r="A55" s="51">
        <v>13</v>
      </c>
      <c r="B55" s="150" t="s">
        <v>1036</v>
      </c>
      <c r="C55" s="151" t="s">
        <v>1057</v>
      </c>
      <c r="D55" s="151" t="s">
        <v>1107</v>
      </c>
      <c r="E55" s="153">
        <v>44580</v>
      </c>
      <c r="F55" s="151" t="s">
        <v>58</v>
      </c>
      <c r="G55" s="151" t="s">
        <v>133</v>
      </c>
      <c r="H55" s="151" t="s">
        <v>1040</v>
      </c>
      <c r="I55" s="151">
        <v>23</v>
      </c>
      <c r="J55" s="151">
        <v>3</v>
      </c>
      <c r="K55" s="151">
        <v>2.2999999999999998</v>
      </c>
      <c r="L55" s="151">
        <v>23</v>
      </c>
      <c r="M55" s="152"/>
      <c r="N55" s="152"/>
      <c r="O55" s="152"/>
      <c r="P55" s="152"/>
      <c r="Q55" s="154" t="s">
        <v>1116</v>
      </c>
      <c r="R55" s="152"/>
      <c r="S55" s="20">
        <v>3220481301</v>
      </c>
      <c r="T55" s="151"/>
      <c r="U55" s="151" t="s">
        <v>1060</v>
      </c>
    </row>
    <row r="56" spans="1:21" ht="15.75" customHeight="1">
      <c r="A56" s="51">
        <v>14</v>
      </c>
      <c r="B56" s="150" t="s">
        <v>1036</v>
      </c>
      <c r="C56" s="151" t="s">
        <v>1057</v>
      </c>
      <c r="D56" s="151" t="s">
        <v>1107</v>
      </c>
      <c r="E56" s="153">
        <v>44580</v>
      </c>
      <c r="F56" s="151">
        <v>3</v>
      </c>
      <c r="G56" s="151" t="s">
        <v>133</v>
      </c>
      <c r="H56" s="151" t="s">
        <v>1040</v>
      </c>
      <c r="I56" s="151">
        <v>31</v>
      </c>
      <c r="J56" s="151">
        <v>8</v>
      </c>
      <c r="K56" s="151">
        <v>1.7</v>
      </c>
      <c r="L56" s="151">
        <v>19</v>
      </c>
      <c r="M56" s="152"/>
      <c r="N56" s="152"/>
      <c r="O56" s="152"/>
      <c r="P56" s="152"/>
      <c r="Q56" s="154" t="s">
        <v>1117</v>
      </c>
      <c r="R56" s="152"/>
      <c r="S56" s="20">
        <v>3220481301</v>
      </c>
      <c r="T56" s="151"/>
      <c r="U56" s="151" t="s">
        <v>1060</v>
      </c>
    </row>
    <row r="57" spans="1:21" ht="15.75" customHeight="1">
      <c r="A57" s="51">
        <v>15</v>
      </c>
      <c r="B57" s="150" t="s">
        <v>1036</v>
      </c>
      <c r="C57" s="151" t="s">
        <v>1057</v>
      </c>
      <c r="D57" s="151" t="s">
        <v>1107</v>
      </c>
      <c r="E57" s="153">
        <v>44580</v>
      </c>
      <c r="F57" s="151">
        <v>3</v>
      </c>
      <c r="G57" s="151" t="s">
        <v>133</v>
      </c>
      <c r="H57" s="151" t="s">
        <v>1040</v>
      </c>
      <c r="I57" s="151">
        <v>34</v>
      </c>
      <c r="J57" s="151">
        <v>5</v>
      </c>
      <c r="K57" s="151">
        <v>6.3</v>
      </c>
      <c r="L57" s="151">
        <v>46</v>
      </c>
      <c r="M57" s="152"/>
      <c r="N57" s="152"/>
      <c r="O57" s="152"/>
      <c r="P57" s="152"/>
      <c r="Q57" s="154" t="s">
        <v>1118</v>
      </c>
      <c r="R57" s="152"/>
      <c r="S57" s="20">
        <v>3220481301</v>
      </c>
      <c r="T57" s="151"/>
      <c r="U57" s="151" t="s">
        <v>1060</v>
      </c>
    </row>
    <row r="58" spans="1:21" ht="15.75" customHeight="1">
      <c r="A58" s="51">
        <v>16</v>
      </c>
      <c r="B58" s="150" t="s">
        <v>1036</v>
      </c>
      <c r="C58" s="151" t="s">
        <v>1057</v>
      </c>
      <c r="D58" s="151" t="s">
        <v>1107</v>
      </c>
      <c r="E58" s="153">
        <v>44580</v>
      </c>
      <c r="F58" s="151">
        <v>3</v>
      </c>
      <c r="G58" s="151" t="s">
        <v>133</v>
      </c>
      <c r="H58" s="151" t="s">
        <v>1040</v>
      </c>
      <c r="I58" s="151">
        <v>28</v>
      </c>
      <c r="J58" s="151">
        <v>8</v>
      </c>
      <c r="K58" s="151">
        <v>1.1000000000000001</v>
      </c>
      <c r="L58" s="151">
        <v>15</v>
      </c>
      <c r="M58" s="152"/>
      <c r="N58" s="152"/>
      <c r="O58" s="152"/>
      <c r="P58" s="152"/>
      <c r="Q58" s="154" t="s">
        <v>1119</v>
      </c>
      <c r="R58" s="152"/>
      <c r="S58" s="20">
        <v>3220481301</v>
      </c>
      <c r="T58" s="151"/>
      <c r="U58" s="151" t="s">
        <v>1060</v>
      </c>
    </row>
    <row r="59" spans="1:21" ht="15.75" customHeight="1">
      <c r="A59" s="51">
        <v>17</v>
      </c>
      <c r="B59" s="150" t="s">
        <v>1036</v>
      </c>
      <c r="C59" s="151" t="s">
        <v>1057</v>
      </c>
      <c r="D59" s="151" t="s">
        <v>1107</v>
      </c>
      <c r="E59" s="153">
        <v>44580</v>
      </c>
      <c r="F59" s="151">
        <v>3</v>
      </c>
      <c r="G59" s="151" t="s">
        <v>133</v>
      </c>
      <c r="H59" s="151" t="s">
        <v>1040</v>
      </c>
      <c r="I59" s="151">
        <v>13</v>
      </c>
      <c r="J59" s="151">
        <v>6</v>
      </c>
      <c r="K59" s="151">
        <v>3.6</v>
      </c>
      <c r="L59" s="151">
        <v>54</v>
      </c>
      <c r="M59" s="152"/>
      <c r="N59" s="152"/>
      <c r="O59" s="152"/>
      <c r="P59" s="152"/>
      <c r="Q59" s="154" t="s">
        <v>1120</v>
      </c>
      <c r="R59" s="152"/>
      <c r="S59" s="20">
        <v>3220481301</v>
      </c>
      <c r="T59" s="151"/>
      <c r="U59" s="151" t="s">
        <v>1060</v>
      </c>
    </row>
    <row r="60" spans="1:21" ht="15.75" customHeight="1">
      <c r="A60" s="51">
        <v>18</v>
      </c>
      <c r="B60" s="150" t="s">
        <v>1036</v>
      </c>
      <c r="C60" s="151" t="s">
        <v>1057</v>
      </c>
      <c r="D60" s="151" t="s">
        <v>1107</v>
      </c>
      <c r="E60" s="153">
        <v>44580</v>
      </c>
      <c r="F60" s="151">
        <v>4</v>
      </c>
      <c r="G60" s="151" t="s">
        <v>133</v>
      </c>
      <c r="H60" s="151" t="s">
        <v>1040</v>
      </c>
      <c r="I60" s="151">
        <v>44</v>
      </c>
      <c r="J60" s="151">
        <v>7</v>
      </c>
      <c r="K60" s="151">
        <v>3.2</v>
      </c>
      <c r="L60" s="151">
        <v>38</v>
      </c>
      <c r="M60" s="152"/>
      <c r="N60" s="152"/>
      <c r="O60" s="152"/>
      <c r="P60" s="152"/>
      <c r="Q60" s="154" t="s">
        <v>1121</v>
      </c>
      <c r="R60" s="152"/>
      <c r="S60" s="20">
        <v>3220481301</v>
      </c>
      <c r="T60" s="151" t="s">
        <v>274</v>
      </c>
      <c r="U60" s="151" t="s">
        <v>1060</v>
      </c>
    </row>
    <row r="61" spans="1:21" ht="15.75" customHeight="1">
      <c r="A61" s="51">
        <v>19</v>
      </c>
      <c r="B61" s="150" t="s">
        <v>1036</v>
      </c>
      <c r="C61" s="151" t="s">
        <v>1057</v>
      </c>
      <c r="D61" s="151" t="s">
        <v>1107</v>
      </c>
      <c r="E61" s="153">
        <v>44580</v>
      </c>
      <c r="F61" s="151">
        <v>3</v>
      </c>
      <c r="G61" s="151" t="s">
        <v>133</v>
      </c>
      <c r="H61" s="151" t="s">
        <v>1040</v>
      </c>
      <c r="I61" s="151">
        <v>48</v>
      </c>
      <c r="J61" s="151">
        <v>12</v>
      </c>
      <c r="K61" s="151">
        <v>2</v>
      </c>
      <c r="L61" s="151">
        <v>20</v>
      </c>
      <c r="M61" s="152"/>
      <c r="N61" s="152"/>
      <c r="O61" s="152"/>
      <c r="P61" s="152"/>
      <c r="Q61" s="154" t="s">
        <v>1122</v>
      </c>
      <c r="R61" s="152"/>
      <c r="S61" s="20">
        <v>3220481301</v>
      </c>
      <c r="T61" s="151" t="s">
        <v>274</v>
      </c>
      <c r="U61" s="151" t="s">
        <v>1060</v>
      </c>
    </row>
    <row r="62" spans="1:21" ht="15.75" customHeight="1">
      <c r="A62" s="51">
        <v>20</v>
      </c>
      <c r="B62" s="150" t="s">
        <v>1036</v>
      </c>
      <c r="C62" s="151" t="s">
        <v>1057</v>
      </c>
      <c r="D62" s="151" t="s">
        <v>1107</v>
      </c>
      <c r="E62" s="153">
        <v>44580</v>
      </c>
      <c r="F62" s="151">
        <v>3</v>
      </c>
      <c r="G62" s="151" t="s">
        <v>133</v>
      </c>
      <c r="H62" s="151" t="s">
        <v>1040</v>
      </c>
      <c r="I62" s="151">
        <v>50</v>
      </c>
      <c r="J62" s="151">
        <v>12</v>
      </c>
      <c r="K62" s="151">
        <v>3</v>
      </c>
      <c r="L62" s="151">
        <v>38</v>
      </c>
      <c r="M62" s="152"/>
      <c r="N62" s="152"/>
      <c r="O62" s="152"/>
      <c r="P62" s="152"/>
      <c r="Q62" s="154" t="s">
        <v>1123</v>
      </c>
      <c r="R62" s="152"/>
      <c r="S62" s="20">
        <v>3220481301</v>
      </c>
      <c r="T62" s="151"/>
      <c r="U62" s="151" t="s">
        <v>1060</v>
      </c>
    </row>
    <row r="63" spans="1:21" ht="15.75" customHeight="1">
      <c r="A63" s="51">
        <v>21</v>
      </c>
      <c r="B63" s="141" t="s">
        <v>1036</v>
      </c>
      <c r="C63" s="151" t="s">
        <v>1057</v>
      </c>
      <c r="D63" s="151" t="s">
        <v>1107</v>
      </c>
      <c r="E63" s="153">
        <v>44580</v>
      </c>
      <c r="F63" s="151">
        <v>4</v>
      </c>
      <c r="G63" s="151" t="s">
        <v>133</v>
      </c>
      <c r="H63" s="151" t="s">
        <v>1040</v>
      </c>
      <c r="I63" s="151">
        <v>48</v>
      </c>
      <c r="J63" s="151">
        <v>11</v>
      </c>
      <c r="K63" s="151">
        <v>5.4</v>
      </c>
      <c r="L63" s="151">
        <v>44</v>
      </c>
      <c r="M63" s="152"/>
      <c r="N63" s="152"/>
      <c r="O63" s="152"/>
      <c r="P63" s="152"/>
      <c r="Q63" s="154" t="s">
        <v>1124</v>
      </c>
      <c r="R63" s="152"/>
      <c r="S63" s="20">
        <v>3220481301</v>
      </c>
      <c r="T63" s="151"/>
      <c r="U63" s="151" t="s">
        <v>1060</v>
      </c>
    </row>
    <row r="64" spans="1:21" ht="15.75" customHeight="1">
      <c r="A64" s="51">
        <v>22</v>
      </c>
      <c r="B64" s="141" t="s">
        <v>1036</v>
      </c>
      <c r="C64" s="64" t="s">
        <v>1065</v>
      </c>
      <c r="D64" s="64" t="s">
        <v>1125</v>
      </c>
      <c r="E64" s="66">
        <v>44576</v>
      </c>
      <c r="F64" s="64" t="s">
        <v>41</v>
      </c>
      <c r="G64" s="64" t="s">
        <v>133</v>
      </c>
      <c r="H64" s="64" t="s">
        <v>1040</v>
      </c>
      <c r="I64" s="64">
        <v>63</v>
      </c>
      <c r="J64" s="64">
        <v>22</v>
      </c>
      <c r="K64" s="64">
        <v>1</v>
      </c>
      <c r="L64" s="64">
        <v>15</v>
      </c>
      <c r="M64" s="64"/>
      <c r="N64" s="64"/>
      <c r="O64" s="64"/>
      <c r="P64" s="64"/>
      <c r="Q64" s="64" t="s">
        <v>1126</v>
      </c>
      <c r="R64" s="64"/>
      <c r="S64" s="20">
        <v>3220481301</v>
      </c>
      <c r="T64" s="64" t="s">
        <v>1077</v>
      </c>
      <c r="U64" s="64" t="s">
        <v>1068</v>
      </c>
    </row>
    <row r="65" spans="1:21" ht="15.75" customHeight="1">
      <c r="A65" s="51">
        <v>23</v>
      </c>
      <c r="B65" s="141" t="s">
        <v>1036</v>
      </c>
      <c r="C65" s="51" t="s">
        <v>1065</v>
      </c>
      <c r="D65" s="64" t="s">
        <v>1125</v>
      </c>
      <c r="E65" s="66">
        <v>44576</v>
      </c>
      <c r="F65" s="64" t="s">
        <v>41</v>
      </c>
      <c r="G65" s="51" t="s">
        <v>133</v>
      </c>
      <c r="H65" s="64" t="s">
        <v>1040</v>
      </c>
      <c r="I65" s="51">
        <v>59</v>
      </c>
      <c r="J65" s="51">
        <v>10</v>
      </c>
      <c r="K65" s="51">
        <v>3.4</v>
      </c>
      <c r="L65" s="51">
        <v>50</v>
      </c>
      <c r="M65" s="51"/>
      <c r="N65" s="51"/>
      <c r="O65" s="51"/>
      <c r="P65" s="51"/>
      <c r="Q65" s="51" t="s">
        <v>1127</v>
      </c>
      <c r="R65" s="51"/>
      <c r="S65" s="20">
        <v>3220481301</v>
      </c>
      <c r="T65" s="51" t="s">
        <v>274</v>
      </c>
      <c r="U65" s="51" t="s">
        <v>1068</v>
      </c>
    </row>
    <row r="66" spans="1:21" ht="15.75" customHeight="1">
      <c r="A66" s="51">
        <v>24</v>
      </c>
      <c r="B66" s="141" t="s">
        <v>1036</v>
      </c>
      <c r="C66" s="51" t="s">
        <v>1065</v>
      </c>
      <c r="D66" s="64" t="s">
        <v>1125</v>
      </c>
      <c r="E66" s="66">
        <v>44576</v>
      </c>
      <c r="F66" s="64" t="s">
        <v>41</v>
      </c>
      <c r="G66" s="51" t="s">
        <v>133</v>
      </c>
      <c r="H66" s="64" t="s">
        <v>1040</v>
      </c>
      <c r="I66" s="51">
        <v>19</v>
      </c>
      <c r="J66" s="51">
        <v>9</v>
      </c>
      <c r="K66" s="51">
        <v>1.4</v>
      </c>
      <c r="L66" s="51">
        <v>22</v>
      </c>
      <c r="M66" s="51"/>
      <c r="N66" s="51"/>
      <c r="O66" s="51"/>
      <c r="P66" s="51"/>
      <c r="Q66" s="51" t="s">
        <v>1127</v>
      </c>
      <c r="R66" s="51"/>
      <c r="S66" s="20">
        <v>3220481301</v>
      </c>
      <c r="T66" s="51" t="s">
        <v>1077</v>
      </c>
      <c r="U66" s="51" t="s">
        <v>1068</v>
      </c>
    </row>
    <row r="67" spans="1:21" ht="15.75" customHeight="1">
      <c r="A67" s="51">
        <v>25</v>
      </c>
      <c r="B67" s="141" t="s">
        <v>1036</v>
      </c>
      <c r="C67" s="51" t="s">
        <v>1065</v>
      </c>
      <c r="D67" s="64" t="s">
        <v>1125</v>
      </c>
      <c r="E67" s="66">
        <v>44576</v>
      </c>
      <c r="F67" s="64" t="s">
        <v>41</v>
      </c>
      <c r="G67" s="51" t="s">
        <v>133</v>
      </c>
      <c r="H67" s="51" t="s">
        <v>1070</v>
      </c>
      <c r="I67" s="51">
        <v>55</v>
      </c>
      <c r="J67" s="51">
        <v>12</v>
      </c>
      <c r="K67" s="51">
        <v>3.4</v>
      </c>
      <c r="L67" s="51">
        <v>9</v>
      </c>
      <c r="M67" s="51">
        <v>9</v>
      </c>
      <c r="N67" s="51"/>
      <c r="O67" s="51">
        <v>9</v>
      </c>
      <c r="P67" s="51"/>
      <c r="Q67" s="51" t="s">
        <v>1128</v>
      </c>
      <c r="R67" s="51"/>
      <c r="S67" s="20">
        <v>3220481301</v>
      </c>
      <c r="T67" s="51" t="s">
        <v>274</v>
      </c>
      <c r="U67" s="51" t="s">
        <v>1068</v>
      </c>
    </row>
    <row r="68" spans="1:21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5.75" customHeight="1">
      <c r="A69" s="289" t="s">
        <v>26</v>
      </c>
      <c r="B69" s="290"/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0"/>
      <c r="N69" s="290"/>
      <c r="O69" s="290"/>
      <c r="P69" s="290"/>
      <c r="Q69" s="290"/>
      <c r="R69" s="290"/>
      <c r="S69" s="290"/>
      <c r="T69" s="290"/>
      <c r="U69" s="291"/>
    </row>
    <row r="70" spans="1:21" ht="15.75" customHeight="1">
      <c r="A70" s="51">
        <v>1</v>
      </c>
      <c r="B70" s="150" t="s">
        <v>1036</v>
      </c>
      <c r="C70" s="51" t="s">
        <v>1061</v>
      </c>
      <c r="D70" s="51" t="s">
        <v>1129</v>
      </c>
      <c r="E70" s="110">
        <v>44572</v>
      </c>
      <c r="F70" s="51">
        <v>4</v>
      </c>
      <c r="G70" s="51" t="s">
        <v>163</v>
      </c>
      <c r="H70" s="51" t="s">
        <v>1040</v>
      </c>
      <c r="I70" s="51">
        <v>52</v>
      </c>
      <c r="J70" s="51">
        <v>12</v>
      </c>
      <c r="K70" s="51">
        <v>3.7</v>
      </c>
      <c r="L70" s="51">
        <v>121</v>
      </c>
      <c r="M70" s="51">
        <v>110</v>
      </c>
      <c r="N70" s="51">
        <v>3</v>
      </c>
      <c r="O70" s="51">
        <v>107</v>
      </c>
      <c r="P70" s="51"/>
      <c r="Q70" s="51" t="s">
        <v>1130</v>
      </c>
      <c r="R70" s="51"/>
      <c r="S70" s="20">
        <v>3220481301</v>
      </c>
      <c r="T70" s="51"/>
      <c r="U70" s="51" t="s">
        <v>1064</v>
      </c>
    </row>
    <row r="71" spans="1:21" ht="15.7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5.75" customHeight="1">
      <c r="A72" s="301" t="s">
        <v>27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3"/>
    </row>
    <row r="73" spans="1:21" ht="15.75" customHeight="1">
      <c r="A73" s="151">
        <v>1</v>
      </c>
      <c r="B73" s="150" t="s">
        <v>1036</v>
      </c>
      <c r="C73" s="151" t="s">
        <v>1057</v>
      </c>
      <c r="D73" s="151" t="s">
        <v>1131</v>
      </c>
      <c r="E73" s="153">
        <v>44571</v>
      </c>
      <c r="F73" s="151">
        <v>2</v>
      </c>
      <c r="G73" s="146" t="s">
        <v>173</v>
      </c>
      <c r="H73" s="152" t="s">
        <v>1040</v>
      </c>
      <c r="I73" s="151">
        <v>38</v>
      </c>
      <c r="J73" s="151">
        <v>6.2</v>
      </c>
      <c r="K73" s="151">
        <v>6.7</v>
      </c>
      <c r="L73" s="151">
        <v>315</v>
      </c>
      <c r="M73" s="151">
        <v>279</v>
      </c>
      <c r="N73" s="151">
        <v>15</v>
      </c>
      <c r="O73" s="151">
        <f>M73-N73</f>
        <v>264</v>
      </c>
      <c r="P73" s="151"/>
      <c r="Q73" s="158" t="s">
        <v>1132</v>
      </c>
      <c r="R73" s="146">
        <v>5202</v>
      </c>
      <c r="S73" s="20">
        <v>3220481301</v>
      </c>
      <c r="T73" s="151" t="s">
        <v>274</v>
      </c>
      <c r="U73" s="151" t="s">
        <v>1060</v>
      </c>
    </row>
    <row r="74" spans="1:21" ht="15.75" customHeight="1">
      <c r="A74" s="151">
        <v>2</v>
      </c>
      <c r="B74" s="150" t="s">
        <v>1036</v>
      </c>
      <c r="C74" s="151" t="s">
        <v>1057</v>
      </c>
      <c r="D74" s="151" t="s">
        <v>1131</v>
      </c>
      <c r="E74" s="153">
        <v>44571</v>
      </c>
      <c r="F74" s="151">
        <v>4</v>
      </c>
      <c r="G74" s="146" t="s">
        <v>173</v>
      </c>
      <c r="H74" s="152" t="s">
        <v>1046</v>
      </c>
      <c r="I74" s="151">
        <v>47</v>
      </c>
      <c r="J74" s="151">
        <v>12</v>
      </c>
      <c r="K74" s="151">
        <v>1.3</v>
      </c>
      <c r="L74" s="151">
        <v>171</v>
      </c>
      <c r="M74" s="151">
        <v>154</v>
      </c>
      <c r="N74" s="151">
        <v>5</v>
      </c>
      <c r="O74" s="151">
        <f t="shared" ref="O74:O88" si="1">M74-N74</f>
        <v>149</v>
      </c>
      <c r="P74" s="151"/>
      <c r="Q74" s="158" t="s">
        <v>1133</v>
      </c>
      <c r="R74" s="146">
        <v>2073</v>
      </c>
      <c r="S74" s="20">
        <v>3220481301</v>
      </c>
      <c r="T74" s="151" t="s">
        <v>274</v>
      </c>
      <c r="U74" s="151" t="s">
        <v>1060</v>
      </c>
    </row>
    <row r="75" spans="1:21" ht="15.75" customHeight="1">
      <c r="A75" s="151">
        <v>3</v>
      </c>
      <c r="B75" s="150" t="s">
        <v>1036</v>
      </c>
      <c r="C75" s="151" t="s">
        <v>1057</v>
      </c>
      <c r="D75" s="151" t="s">
        <v>1131</v>
      </c>
      <c r="E75" s="153">
        <v>44571</v>
      </c>
      <c r="F75" s="151">
        <v>4</v>
      </c>
      <c r="G75" s="146" t="s">
        <v>173</v>
      </c>
      <c r="H75" s="152" t="s">
        <v>1040</v>
      </c>
      <c r="I75" s="151">
        <v>13</v>
      </c>
      <c r="J75" s="151">
        <v>1</v>
      </c>
      <c r="K75" s="151">
        <v>3.6</v>
      </c>
      <c r="L75" s="151">
        <v>258</v>
      </c>
      <c r="M75" s="151">
        <v>235</v>
      </c>
      <c r="N75" s="151">
        <v>15</v>
      </c>
      <c r="O75" s="151">
        <f t="shared" si="1"/>
        <v>220</v>
      </c>
      <c r="P75" s="151"/>
      <c r="Q75" s="158" t="s">
        <v>1134</v>
      </c>
      <c r="R75" s="146">
        <v>5117</v>
      </c>
      <c r="S75" s="20">
        <v>3220481301</v>
      </c>
      <c r="T75" s="151" t="s">
        <v>274</v>
      </c>
      <c r="U75" s="151" t="s">
        <v>1060</v>
      </c>
    </row>
    <row r="76" spans="1:21" ht="15.75" customHeight="1">
      <c r="A76" s="151">
        <v>4</v>
      </c>
      <c r="B76" s="150" t="s">
        <v>1036</v>
      </c>
      <c r="C76" s="151" t="s">
        <v>1057</v>
      </c>
      <c r="D76" s="151" t="s">
        <v>1131</v>
      </c>
      <c r="E76" s="153">
        <v>44571</v>
      </c>
      <c r="F76" s="151">
        <v>4</v>
      </c>
      <c r="G76" s="146" t="s">
        <v>173</v>
      </c>
      <c r="H76" s="152" t="s">
        <v>1040</v>
      </c>
      <c r="I76" s="151">
        <v>10</v>
      </c>
      <c r="J76" s="151">
        <v>7.2</v>
      </c>
      <c r="K76" s="151">
        <v>4.4000000000000004</v>
      </c>
      <c r="L76" s="151">
        <v>137</v>
      </c>
      <c r="M76" s="151">
        <v>123</v>
      </c>
      <c r="N76" s="151"/>
      <c r="O76" s="151">
        <f t="shared" si="1"/>
        <v>123</v>
      </c>
      <c r="P76" s="151"/>
      <c r="Q76" s="158" t="s">
        <v>1135</v>
      </c>
      <c r="R76" s="146">
        <v>742</v>
      </c>
      <c r="S76" s="20">
        <v>3220481301</v>
      </c>
      <c r="T76" s="151" t="s">
        <v>274</v>
      </c>
      <c r="U76" s="151" t="s">
        <v>1060</v>
      </c>
    </row>
    <row r="77" spans="1:21" ht="15.75" customHeight="1">
      <c r="A77" s="151">
        <v>5</v>
      </c>
      <c r="B77" s="150" t="s">
        <v>1036</v>
      </c>
      <c r="C77" s="151" t="s">
        <v>1057</v>
      </c>
      <c r="D77" s="151" t="s">
        <v>1131</v>
      </c>
      <c r="E77" s="153">
        <v>44571</v>
      </c>
      <c r="F77" s="151">
        <v>4</v>
      </c>
      <c r="G77" s="146" t="s">
        <v>173</v>
      </c>
      <c r="H77" s="152" t="s">
        <v>1040</v>
      </c>
      <c r="I77" s="151">
        <v>30</v>
      </c>
      <c r="J77" s="151">
        <v>9</v>
      </c>
      <c r="K77" s="151">
        <v>6.2</v>
      </c>
      <c r="L77" s="151">
        <v>590</v>
      </c>
      <c r="M77" s="151">
        <v>552</v>
      </c>
      <c r="N77" s="151">
        <v>57</v>
      </c>
      <c r="O77" s="151">
        <f t="shared" si="1"/>
        <v>495</v>
      </c>
      <c r="P77" s="151"/>
      <c r="Q77" s="158" t="s">
        <v>1136</v>
      </c>
      <c r="R77" s="146">
        <v>12679</v>
      </c>
      <c r="S77" s="20">
        <v>3220481301</v>
      </c>
      <c r="T77" s="151"/>
      <c r="U77" s="151" t="s">
        <v>1060</v>
      </c>
    </row>
    <row r="78" spans="1:21" ht="15.75" customHeight="1">
      <c r="A78" s="151">
        <v>6</v>
      </c>
      <c r="B78" s="141" t="s">
        <v>1036</v>
      </c>
      <c r="C78" s="151" t="s">
        <v>1057</v>
      </c>
      <c r="D78" s="151" t="s">
        <v>1131</v>
      </c>
      <c r="E78" s="153">
        <v>44571</v>
      </c>
      <c r="F78" s="151">
        <v>4</v>
      </c>
      <c r="G78" s="146" t="s">
        <v>173</v>
      </c>
      <c r="H78" s="152" t="s">
        <v>1040</v>
      </c>
      <c r="I78" s="151">
        <v>51</v>
      </c>
      <c r="J78" s="151">
        <v>3</v>
      </c>
      <c r="K78" s="151">
        <v>2</v>
      </c>
      <c r="L78" s="151">
        <v>108</v>
      </c>
      <c r="M78" s="151">
        <v>96</v>
      </c>
      <c r="N78" s="151">
        <v>5</v>
      </c>
      <c r="O78" s="151">
        <f t="shared" si="1"/>
        <v>91</v>
      </c>
      <c r="P78" s="151"/>
      <c r="Q78" s="158" t="s">
        <v>1137</v>
      </c>
      <c r="R78" s="146">
        <v>1910</v>
      </c>
      <c r="S78" s="20">
        <v>3220481301</v>
      </c>
      <c r="T78" s="151"/>
      <c r="U78" s="151" t="s">
        <v>1060</v>
      </c>
    </row>
    <row r="79" spans="1:21" ht="15.75" customHeight="1">
      <c r="A79" s="151">
        <v>7</v>
      </c>
      <c r="B79" s="141" t="s">
        <v>1036</v>
      </c>
      <c r="C79" s="159" t="s">
        <v>1061</v>
      </c>
      <c r="D79" s="159" t="s">
        <v>1138</v>
      </c>
      <c r="E79" s="160">
        <v>44572</v>
      </c>
      <c r="F79" s="159">
        <v>4</v>
      </c>
      <c r="G79" s="51" t="s">
        <v>173</v>
      </c>
      <c r="H79" s="159" t="s">
        <v>1040</v>
      </c>
      <c r="I79" s="159">
        <v>52</v>
      </c>
      <c r="J79" s="159">
        <v>1</v>
      </c>
      <c r="K79" s="159">
        <v>2.8</v>
      </c>
      <c r="L79" s="159">
        <v>296</v>
      </c>
      <c r="M79" s="159">
        <v>272</v>
      </c>
      <c r="N79" s="159">
        <v>51</v>
      </c>
      <c r="O79" s="151">
        <f t="shared" si="1"/>
        <v>221</v>
      </c>
      <c r="P79" s="159"/>
      <c r="Q79" s="51" t="s">
        <v>1139</v>
      </c>
      <c r="R79" s="51">
        <v>15293</v>
      </c>
      <c r="S79" s="20">
        <v>3220481301</v>
      </c>
      <c r="T79" s="20"/>
      <c r="U79" s="51" t="s">
        <v>1064</v>
      </c>
    </row>
    <row r="80" spans="1:21" ht="15.75" customHeight="1">
      <c r="A80" s="151">
        <v>8</v>
      </c>
      <c r="B80" s="141" t="s">
        <v>1036</v>
      </c>
      <c r="C80" s="51" t="s">
        <v>1065</v>
      </c>
      <c r="D80" s="51" t="s">
        <v>1140</v>
      </c>
      <c r="E80" s="110">
        <v>44566</v>
      </c>
      <c r="F80" s="51" t="s">
        <v>41</v>
      </c>
      <c r="G80" s="51" t="s">
        <v>173</v>
      </c>
      <c r="H80" s="51" t="s">
        <v>1040</v>
      </c>
      <c r="I80" s="51">
        <v>43</v>
      </c>
      <c r="J80" s="51" t="s">
        <v>1141</v>
      </c>
      <c r="K80" s="51">
        <v>6.1</v>
      </c>
      <c r="L80" s="51">
        <v>262</v>
      </c>
      <c r="M80" s="51">
        <v>241</v>
      </c>
      <c r="N80" s="51">
        <v>34</v>
      </c>
      <c r="O80" s="151">
        <f t="shared" si="1"/>
        <v>207</v>
      </c>
      <c r="P80" s="51"/>
      <c r="Q80" s="51" t="s">
        <v>1142</v>
      </c>
      <c r="R80" s="51">
        <v>21918</v>
      </c>
      <c r="S80" s="20">
        <v>3220481301</v>
      </c>
      <c r="T80" s="51" t="s">
        <v>274</v>
      </c>
      <c r="U80" s="51" t="s">
        <v>1068</v>
      </c>
    </row>
    <row r="81" spans="1:21" ht="15.75" customHeight="1">
      <c r="A81" s="151">
        <v>9</v>
      </c>
      <c r="B81" s="141" t="s">
        <v>1036</v>
      </c>
      <c r="C81" s="51" t="s">
        <v>1065</v>
      </c>
      <c r="D81" s="51" t="str">
        <f t="shared" ref="D81:D83" si="2">D80</f>
        <v>№015457</v>
      </c>
      <c r="E81" s="110">
        <v>44566</v>
      </c>
      <c r="F81" s="51" t="s">
        <v>41</v>
      </c>
      <c r="G81" s="51" t="s">
        <v>173</v>
      </c>
      <c r="H81" s="51" t="s">
        <v>1040</v>
      </c>
      <c r="I81" s="51">
        <v>51</v>
      </c>
      <c r="J81" s="51">
        <v>4</v>
      </c>
      <c r="K81" s="51">
        <v>2.4</v>
      </c>
      <c r="L81" s="51">
        <v>157</v>
      </c>
      <c r="M81" s="51">
        <v>143</v>
      </c>
      <c r="N81" s="51">
        <v>22</v>
      </c>
      <c r="O81" s="151">
        <f t="shared" si="1"/>
        <v>121</v>
      </c>
      <c r="P81" s="51"/>
      <c r="Q81" s="51" t="s">
        <v>1143</v>
      </c>
      <c r="R81" s="51">
        <v>14683</v>
      </c>
      <c r="S81" s="20">
        <v>3220481301</v>
      </c>
      <c r="T81" s="51" t="s">
        <v>1077</v>
      </c>
      <c r="U81" s="51" t="s">
        <v>1068</v>
      </c>
    </row>
    <row r="82" spans="1:21" ht="15.75" customHeight="1">
      <c r="A82" s="151">
        <v>10</v>
      </c>
      <c r="B82" s="141" t="s">
        <v>1036</v>
      </c>
      <c r="C82" s="51" t="s">
        <v>1065</v>
      </c>
      <c r="D82" s="51" t="str">
        <f t="shared" si="2"/>
        <v>№015457</v>
      </c>
      <c r="E82" s="110">
        <v>44566</v>
      </c>
      <c r="F82" s="51" t="s">
        <v>41</v>
      </c>
      <c r="G82" s="51" t="s">
        <v>173</v>
      </c>
      <c r="H82" s="51" t="s">
        <v>1040</v>
      </c>
      <c r="I82" s="51">
        <v>16</v>
      </c>
      <c r="J82" s="51" t="s">
        <v>1144</v>
      </c>
      <c r="K82" s="51">
        <v>3.9</v>
      </c>
      <c r="L82" s="51">
        <v>364</v>
      </c>
      <c r="M82" s="51">
        <v>335</v>
      </c>
      <c r="N82" s="51">
        <v>71</v>
      </c>
      <c r="O82" s="151">
        <f t="shared" si="1"/>
        <v>264</v>
      </c>
      <c r="P82" s="51"/>
      <c r="Q82" s="51" t="s">
        <v>1145</v>
      </c>
      <c r="R82" s="51">
        <v>29958</v>
      </c>
      <c r="S82" s="20">
        <v>3220481301</v>
      </c>
      <c r="T82" s="51" t="s">
        <v>274</v>
      </c>
      <c r="U82" s="51" t="s">
        <v>1068</v>
      </c>
    </row>
    <row r="83" spans="1:21" ht="15.75" customHeight="1">
      <c r="A83" s="151">
        <v>11</v>
      </c>
      <c r="B83" s="141" t="s">
        <v>1036</v>
      </c>
      <c r="C83" s="51" t="s">
        <v>1065</v>
      </c>
      <c r="D83" s="51" t="str">
        <f t="shared" si="2"/>
        <v>№015457</v>
      </c>
      <c r="E83" s="110">
        <v>44566</v>
      </c>
      <c r="F83" s="51" t="s">
        <v>41</v>
      </c>
      <c r="G83" s="51" t="s">
        <v>173</v>
      </c>
      <c r="H83" s="51" t="s">
        <v>1040</v>
      </c>
      <c r="I83" s="51">
        <v>53</v>
      </c>
      <c r="J83" s="51" t="s">
        <v>1146</v>
      </c>
      <c r="K83" s="51">
        <v>4.3</v>
      </c>
      <c r="L83" s="51">
        <v>193</v>
      </c>
      <c r="M83" s="51">
        <v>177</v>
      </c>
      <c r="N83" s="51">
        <v>30</v>
      </c>
      <c r="O83" s="151">
        <f t="shared" si="1"/>
        <v>147</v>
      </c>
      <c r="P83" s="51"/>
      <c r="Q83" s="51" t="s">
        <v>1147</v>
      </c>
      <c r="R83" s="51">
        <v>16520</v>
      </c>
      <c r="S83" s="20">
        <v>3220481301</v>
      </c>
      <c r="T83" s="51" t="s">
        <v>1077</v>
      </c>
      <c r="U83" s="51" t="s">
        <v>1068</v>
      </c>
    </row>
    <row r="84" spans="1:21" ht="15.75" customHeight="1">
      <c r="A84" s="151">
        <v>12</v>
      </c>
      <c r="B84" s="141" t="s">
        <v>1036</v>
      </c>
      <c r="C84" s="159" t="s">
        <v>1044</v>
      </c>
      <c r="D84" s="151" t="s">
        <v>1148</v>
      </c>
      <c r="E84" s="110">
        <v>44571</v>
      </c>
      <c r="F84" s="51" t="s">
        <v>41</v>
      </c>
      <c r="G84" s="51" t="s">
        <v>173</v>
      </c>
      <c r="H84" s="51" t="s">
        <v>1040</v>
      </c>
      <c r="I84" s="51">
        <v>2</v>
      </c>
      <c r="J84" s="51">
        <v>3.1</v>
      </c>
      <c r="K84" s="51">
        <v>4.8</v>
      </c>
      <c r="L84" s="51">
        <v>381</v>
      </c>
      <c r="M84" s="51">
        <v>343</v>
      </c>
      <c r="N84" s="51">
        <v>46</v>
      </c>
      <c r="O84" s="151">
        <f t="shared" si="1"/>
        <v>297</v>
      </c>
      <c r="P84" s="51"/>
      <c r="Q84" s="51" t="s">
        <v>1149</v>
      </c>
      <c r="R84" s="51">
        <v>7517</v>
      </c>
      <c r="S84" s="20">
        <v>3220481301</v>
      </c>
      <c r="T84" s="51" t="s">
        <v>274</v>
      </c>
      <c r="U84" s="51" t="s">
        <v>1044</v>
      </c>
    </row>
    <row r="85" spans="1:21" ht="15.75" customHeight="1">
      <c r="A85" s="151">
        <v>13</v>
      </c>
      <c r="B85" s="141" t="s">
        <v>1036</v>
      </c>
      <c r="C85" s="159" t="s">
        <v>1044</v>
      </c>
      <c r="D85" s="151" t="s">
        <v>1148</v>
      </c>
      <c r="E85" s="110">
        <v>44571</v>
      </c>
      <c r="F85" s="51" t="s">
        <v>41</v>
      </c>
      <c r="G85" s="51" t="s">
        <v>173</v>
      </c>
      <c r="H85" s="51" t="s">
        <v>1040</v>
      </c>
      <c r="I85" s="51">
        <v>48</v>
      </c>
      <c r="J85" s="51">
        <v>5.0999999999999996</v>
      </c>
      <c r="K85" s="51">
        <v>5.4</v>
      </c>
      <c r="L85" s="51">
        <v>339</v>
      </c>
      <c r="M85" s="51">
        <v>306</v>
      </c>
      <c r="N85" s="51">
        <v>13</v>
      </c>
      <c r="O85" s="151">
        <f t="shared" si="1"/>
        <v>293</v>
      </c>
      <c r="P85" s="51"/>
      <c r="Q85" s="51" t="s">
        <v>1150</v>
      </c>
      <c r="R85" s="51">
        <v>6151</v>
      </c>
      <c r="S85" s="20">
        <v>3220481301</v>
      </c>
      <c r="T85" s="51" t="s">
        <v>274</v>
      </c>
      <c r="U85" s="51" t="s">
        <v>1044</v>
      </c>
    </row>
    <row r="86" spans="1:21" ht="15.75" customHeight="1">
      <c r="A86" s="151">
        <v>14</v>
      </c>
      <c r="B86" s="141" t="s">
        <v>1036</v>
      </c>
      <c r="C86" s="159" t="s">
        <v>1044</v>
      </c>
      <c r="D86" s="151" t="s">
        <v>1148</v>
      </c>
      <c r="E86" s="110">
        <v>44571</v>
      </c>
      <c r="F86" s="51" t="s">
        <v>41</v>
      </c>
      <c r="G86" s="51" t="s">
        <v>173</v>
      </c>
      <c r="H86" s="51" t="s">
        <v>1046</v>
      </c>
      <c r="I86" s="51">
        <v>54</v>
      </c>
      <c r="J86" s="51">
        <v>1.1000000000000001</v>
      </c>
      <c r="K86" s="51">
        <v>5.2</v>
      </c>
      <c r="L86" s="51">
        <v>424</v>
      </c>
      <c r="M86" s="51">
        <v>378</v>
      </c>
      <c r="N86" s="51">
        <v>10</v>
      </c>
      <c r="O86" s="151">
        <f t="shared" si="1"/>
        <v>368</v>
      </c>
      <c r="P86" s="51"/>
      <c r="Q86" s="51" t="s">
        <v>1151</v>
      </c>
      <c r="R86" s="51">
        <v>5975</v>
      </c>
      <c r="S86" s="20">
        <v>3220481301</v>
      </c>
      <c r="T86" s="51"/>
      <c r="U86" s="51" t="s">
        <v>1044</v>
      </c>
    </row>
    <row r="87" spans="1:21" ht="15.75" customHeight="1">
      <c r="A87" s="151">
        <v>15</v>
      </c>
      <c r="B87" s="141" t="s">
        <v>1036</v>
      </c>
      <c r="C87" s="159" t="s">
        <v>1044</v>
      </c>
      <c r="D87" s="151" t="s">
        <v>1148</v>
      </c>
      <c r="E87" s="110">
        <v>44571</v>
      </c>
      <c r="F87" s="51" t="s">
        <v>41</v>
      </c>
      <c r="G87" s="51" t="s">
        <v>173</v>
      </c>
      <c r="H87" s="51" t="s">
        <v>1040</v>
      </c>
      <c r="I87" s="51">
        <v>55</v>
      </c>
      <c r="J87" s="51">
        <v>2.1</v>
      </c>
      <c r="K87" s="51">
        <v>5.3</v>
      </c>
      <c r="L87" s="51">
        <v>544</v>
      </c>
      <c r="M87" s="51">
        <v>501</v>
      </c>
      <c r="N87" s="51">
        <v>80</v>
      </c>
      <c r="O87" s="151">
        <f t="shared" si="1"/>
        <v>421</v>
      </c>
      <c r="P87" s="51"/>
      <c r="Q87" s="51" t="s">
        <v>1152</v>
      </c>
      <c r="R87" s="51">
        <v>12503</v>
      </c>
      <c r="S87" s="20">
        <v>3220481301</v>
      </c>
      <c r="T87" s="51" t="s">
        <v>274</v>
      </c>
      <c r="U87" s="51" t="s">
        <v>1044</v>
      </c>
    </row>
    <row r="88" spans="1:21" ht="15.75" customHeight="1">
      <c r="A88" s="151">
        <v>16</v>
      </c>
      <c r="B88" s="141" t="s">
        <v>1036</v>
      </c>
      <c r="C88" s="159" t="s">
        <v>1044</v>
      </c>
      <c r="D88" s="151" t="s">
        <v>1148</v>
      </c>
      <c r="E88" s="110">
        <v>44571</v>
      </c>
      <c r="F88" s="51" t="s">
        <v>41</v>
      </c>
      <c r="G88" s="51" t="s">
        <v>173</v>
      </c>
      <c r="H88" s="51" t="s">
        <v>1040</v>
      </c>
      <c r="I88" s="51">
        <v>55</v>
      </c>
      <c r="J88" s="51">
        <v>2.2000000000000002</v>
      </c>
      <c r="K88" s="51">
        <v>4.8</v>
      </c>
      <c r="L88" s="51">
        <v>366</v>
      </c>
      <c r="M88" s="51">
        <v>329</v>
      </c>
      <c r="N88" s="51">
        <v>18</v>
      </c>
      <c r="O88" s="151">
        <f t="shared" si="1"/>
        <v>311</v>
      </c>
      <c r="P88" s="51"/>
      <c r="Q88" s="51" t="s">
        <v>1153</v>
      </c>
      <c r="R88" s="51">
        <v>7920</v>
      </c>
      <c r="S88" s="20">
        <v>3220481301</v>
      </c>
      <c r="T88" s="51" t="s">
        <v>274</v>
      </c>
      <c r="U88" s="51" t="s">
        <v>1044</v>
      </c>
    </row>
    <row r="89" spans="1:21" ht="15.7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5.75" customHeight="1">
      <c r="A90" s="289" t="s">
        <v>411</v>
      </c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1"/>
    </row>
    <row r="91" spans="1:21" ht="15.75" customHeight="1">
      <c r="A91" s="51">
        <v>1</v>
      </c>
      <c r="B91" s="159" t="s">
        <v>1036</v>
      </c>
      <c r="C91" s="159" t="s">
        <v>1154</v>
      </c>
      <c r="D91" s="159" t="s">
        <v>1155</v>
      </c>
      <c r="E91" s="160">
        <v>44571</v>
      </c>
      <c r="F91" s="159">
        <v>2</v>
      </c>
      <c r="G91" s="159" t="s">
        <v>844</v>
      </c>
      <c r="H91" s="159" t="s">
        <v>115</v>
      </c>
      <c r="I91" s="159">
        <v>5</v>
      </c>
      <c r="J91" s="159">
        <v>7</v>
      </c>
      <c r="K91" s="159">
        <v>1.3</v>
      </c>
      <c r="L91" s="159">
        <v>70</v>
      </c>
      <c r="M91" s="159">
        <v>64</v>
      </c>
      <c r="N91" s="159">
        <v>0</v>
      </c>
      <c r="O91" s="159">
        <f>M91-N91</f>
        <v>64</v>
      </c>
      <c r="P91" s="20"/>
      <c r="Q91" s="159" t="s">
        <v>1156</v>
      </c>
      <c r="R91" s="159">
        <v>403</v>
      </c>
      <c r="S91" s="20">
        <v>3220481301</v>
      </c>
      <c r="T91" s="159" t="s">
        <v>1077</v>
      </c>
      <c r="U91" s="159" t="s">
        <v>1157</v>
      </c>
    </row>
    <row r="92" spans="1:21" ht="15.75" customHeight="1">
      <c r="A92" s="51">
        <v>2</v>
      </c>
      <c r="B92" s="159" t="s">
        <v>1036</v>
      </c>
      <c r="C92" s="159" t="s">
        <v>1154</v>
      </c>
      <c r="D92" s="159" t="s">
        <v>1155</v>
      </c>
      <c r="E92" s="160">
        <v>44571</v>
      </c>
      <c r="F92" s="159">
        <v>2</v>
      </c>
      <c r="G92" s="159" t="s">
        <v>844</v>
      </c>
      <c r="H92" s="159" t="s">
        <v>115</v>
      </c>
      <c r="I92" s="159">
        <v>34</v>
      </c>
      <c r="J92" s="159">
        <v>5</v>
      </c>
      <c r="K92" s="159">
        <v>3.4</v>
      </c>
      <c r="L92" s="159">
        <v>147</v>
      </c>
      <c r="M92" s="159">
        <v>136</v>
      </c>
      <c r="N92" s="159">
        <v>2</v>
      </c>
      <c r="O92" s="159">
        <f t="shared" ref="O92:O149" si="3">M92-N92</f>
        <v>134</v>
      </c>
      <c r="P92" s="20"/>
      <c r="Q92" s="159" t="s">
        <v>1158</v>
      </c>
      <c r="R92" s="159">
        <v>1457</v>
      </c>
      <c r="S92" s="20">
        <v>3220481301</v>
      </c>
      <c r="T92" s="159" t="s">
        <v>274</v>
      </c>
      <c r="U92" s="159" t="s">
        <v>1157</v>
      </c>
    </row>
    <row r="93" spans="1:21" ht="15.75" customHeight="1">
      <c r="A93" s="51">
        <v>3</v>
      </c>
      <c r="B93" s="159" t="s">
        <v>1036</v>
      </c>
      <c r="C93" s="159" t="s">
        <v>1154</v>
      </c>
      <c r="D93" s="159" t="s">
        <v>1155</v>
      </c>
      <c r="E93" s="160">
        <v>44571</v>
      </c>
      <c r="F93" s="159" t="s">
        <v>41</v>
      </c>
      <c r="G93" s="159" t="s">
        <v>844</v>
      </c>
      <c r="H93" s="159" t="s">
        <v>115</v>
      </c>
      <c r="I93" s="159">
        <v>112</v>
      </c>
      <c r="J93" s="159">
        <v>24</v>
      </c>
      <c r="K93" s="159">
        <v>4.7</v>
      </c>
      <c r="L93" s="159">
        <v>480</v>
      </c>
      <c r="M93" s="159">
        <v>429</v>
      </c>
      <c r="N93" s="159">
        <v>15</v>
      </c>
      <c r="O93" s="159">
        <f t="shared" si="3"/>
        <v>414</v>
      </c>
      <c r="P93" s="20"/>
      <c r="Q93" s="159" t="s">
        <v>1159</v>
      </c>
      <c r="R93" s="159">
        <v>7206</v>
      </c>
      <c r="S93" s="20">
        <v>3220481301</v>
      </c>
      <c r="T93" s="159" t="s">
        <v>274</v>
      </c>
      <c r="U93" s="159" t="s">
        <v>1160</v>
      </c>
    </row>
    <row r="94" spans="1:21" ht="15.75" customHeight="1">
      <c r="A94" s="51">
        <v>4</v>
      </c>
      <c r="B94" s="159" t="s">
        <v>1036</v>
      </c>
      <c r="C94" s="159" t="s">
        <v>1154</v>
      </c>
      <c r="D94" s="159" t="s">
        <v>1155</v>
      </c>
      <c r="E94" s="160">
        <v>44571</v>
      </c>
      <c r="F94" s="159" t="s">
        <v>41</v>
      </c>
      <c r="G94" s="159" t="s">
        <v>844</v>
      </c>
      <c r="H94" s="159" t="s">
        <v>115</v>
      </c>
      <c r="I94" s="159">
        <v>120</v>
      </c>
      <c r="J94" s="159">
        <v>1.1000000000000001</v>
      </c>
      <c r="K94" s="159">
        <v>5.0999999999999996</v>
      </c>
      <c r="L94" s="159">
        <v>225</v>
      </c>
      <c r="M94" s="159">
        <v>207</v>
      </c>
      <c r="N94" s="159">
        <v>8</v>
      </c>
      <c r="O94" s="159">
        <f t="shared" si="3"/>
        <v>199</v>
      </c>
      <c r="P94" s="20"/>
      <c r="Q94" s="159" t="s">
        <v>1161</v>
      </c>
      <c r="R94" s="159">
        <v>2852</v>
      </c>
      <c r="S94" s="20">
        <v>3220481301</v>
      </c>
      <c r="T94" s="159"/>
      <c r="U94" s="159" t="s">
        <v>1160</v>
      </c>
    </row>
    <row r="95" spans="1:21" ht="15.75" customHeight="1">
      <c r="A95" s="51">
        <v>5</v>
      </c>
      <c r="B95" s="159" t="s">
        <v>1036</v>
      </c>
      <c r="C95" s="159" t="s">
        <v>1154</v>
      </c>
      <c r="D95" s="159" t="s">
        <v>1155</v>
      </c>
      <c r="E95" s="160">
        <v>44571</v>
      </c>
      <c r="F95" s="159">
        <v>2</v>
      </c>
      <c r="G95" s="159" t="s">
        <v>844</v>
      </c>
      <c r="H95" s="159" t="s">
        <v>115</v>
      </c>
      <c r="I95" s="159">
        <v>5</v>
      </c>
      <c r="J95" s="159">
        <v>8.1</v>
      </c>
      <c r="K95" s="159">
        <v>2.2999999999999998</v>
      </c>
      <c r="L95" s="159">
        <v>236</v>
      </c>
      <c r="M95" s="159">
        <v>220</v>
      </c>
      <c r="N95" s="159">
        <v>3</v>
      </c>
      <c r="O95" s="159">
        <f t="shared" si="3"/>
        <v>217</v>
      </c>
      <c r="P95" s="20"/>
      <c r="Q95" s="159" t="s">
        <v>1162</v>
      </c>
      <c r="R95" s="159">
        <v>2369</v>
      </c>
      <c r="S95" s="20">
        <v>3220481301</v>
      </c>
      <c r="T95" s="159" t="s">
        <v>274</v>
      </c>
      <c r="U95" s="159" t="s">
        <v>1157</v>
      </c>
    </row>
    <row r="96" spans="1:21" ht="15.75" customHeight="1">
      <c r="A96" s="51">
        <v>6</v>
      </c>
      <c r="B96" s="159" t="s">
        <v>1036</v>
      </c>
      <c r="C96" s="159" t="s">
        <v>1154</v>
      </c>
      <c r="D96" s="159" t="s">
        <v>1155</v>
      </c>
      <c r="E96" s="160">
        <v>44571</v>
      </c>
      <c r="F96" s="159">
        <v>2</v>
      </c>
      <c r="G96" s="159" t="s">
        <v>844</v>
      </c>
      <c r="H96" s="159" t="s">
        <v>115</v>
      </c>
      <c r="I96" s="159">
        <v>34</v>
      </c>
      <c r="J96" s="159">
        <v>5.0999999999999996</v>
      </c>
      <c r="K96" s="159">
        <v>3.7</v>
      </c>
      <c r="L96" s="159">
        <v>162</v>
      </c>
      <c r="M96" s="159">
        <v>150</v>
      </c>
      <c r="N96" s="159">
        <v>4</v>
      </c>
      <c r="O96" s="159">
        <f t="shared" si="3"/>
        <v>146</v>
      </c>
      <c r="P96" s="20"/>
      <c r="Q96" s="159" t="s">
        <v>1158</v>
      </c>
      <c r="R96" s="159">
        <v>2126</v>
      </c>
      <c r="S96" s="20">
        <v>3220481301</v>
      </c>
      <c r="T96" s="159" t="s">
        <v>274</v>
      </c>
      <c r="U96" s="159" t="s">
        <v>1157</v>
      </c>
    </row>
    <row r="97" spans="1:21" ht="15.75" customHeight="1">
      <c r="A97" s="51">
        <v>7</v>
      </c>
      <c r="B97" s="159" t="s">
        <v>1036</v>
      </c>
      <c r="C97" s="159" t="s">
        <v>1154</v>
      </c>
      <c r="D97" s="159" t="s">
        <v>1155</v>
      </c>
      <c r="E97" s="160">
        <v>44571</v>
      </c>
      <c r="F97" s="159" t="s">
        <v>41</v>
      </c>
      <c r="G97" s="159" t="s">
        <v>844</v>
      </c>
      <c r="H97" s="159" t="s">
        <v>115</v>
      </c>
      <c r="I97" s="159">
        <v>112</v>
      </c>
      <c r="J97" s="159">
        <v>25</v>
      </c>
      <c r="K97" s="159">
        <v>0.7</v>
      </c>
      <c r="L97" s="159">
        <v>63</v>
      </c>
      <c r="M97" s="159">
        <v>58</v>
      </c>
      <c r="N97" s="159">
        <v>0</v>
      </c>
      <c r="O97" s="159">
        <f t="shared" si="3"/>
        <v>58</v>
      </c>
      <c r="P97" s="20"/>
      <c r="Q97" s="159" t="s">
        <v>1163</v>
      </c>
      <c r="R97" s="159">
        <v>372</v>
      </c>
      <c r="S97" s="20">
        <v>3220481301</v>
      </c>
      <c r="T97" s="159" t="s">
        <v>1077</v>
      </c>
      <c r="U97" s="159" t="s">
        <v>1160</v>
      </c>
    </row>
    <row r="98" spans="1:21" ht="15.75" customHeight="1">
      <c r="A98" s="51">
        <v>8</v>
      </c>
      <c r="B98" s="159" t="s">
        <v>1036</v>
      </c>
      <c r="C98" s="159" t="s">
        <v>1154</v>
      </c>
      <c r="D98" s="159" t="s">
        <v>1155</v>
      </c>
      <c r="E98" s="160">
        <v>44571</v>
      </c>
      <c r="F98" s="159" t="s">
        <v>41</v>
      </c>
      <c r="G98" s="159" t="s">
        <v>844</v>
      </c>
      <c r="H98" s="159" t="s">
        <v>115</v>
      </c>
      <c r="I98" s="159">
        <v>120</v>
      </c>
      <c r="J98" s="159">
        <v>1.2</v>
      </c>
      <c r="K98" s="159">
        <v>4</v>
      </c>
      <c r="L98" s="159">
        <v>223</v>
      </c>
      <c r="M98" s="159">
        <v>203</v>
      </c>
      <c r="N98" s="159">
        <v>14</v>
      </c>
      <c r="O98" s="159">
        <f t="shared" si="3"/>
        <v>189</v>
      </c>
      <c r="P98" s="20"/>
      <c r="Q98" s="159" t="s">
        <v>1161</v>
      </c>
      <c r="R98" s="159">
        <v>3222</v>
      </c>
      <c r="S98" s="20">
        <v>3220481301</v>
      </c>
      <c r="T98" s="159" t="s">
        <v>274</v>
      </c>
      <c r="U98" s="159" t="s">
        <v>1160</v>
      </c>
    </row>
    <row r="99" spans="1:21" ht="15.75" customHeight="1">
      <c r="A99" s="51">
        <v>9</v>
      </c>
      <c r="B99" s="159" t="s">
        <v>1036</v>
      </c>
      <c r="C99" s="159" t="s">
        <v>1154</v>
      </c>
      <c r="D99" s="159" t="s">
        <v>1155</v>
      </c>
      <c r="E99" s="160">
        <v>44571</v>
      </c>
      <c r="F99" s="159">
        <v>2</v>
      </c>
      <c r="G99" s="159" t="s">
        <v>844</v>
      </c>
      <c r="H99" s="159" t="s">
        <v>115</v>
      </c>
      <c r="I99" s="159">
        <v>5</v>
      </c>
      <c r="J99" s="159">
        <v>8.1999999999999993</v>
      </c>
      <c r="K99" s="159">
        <v>3.2</v>
      </c>
      <c r="L99" s="159">
        <v>342</v>
      </c>
      <c r="M99" s="159">
        <v>317</v>
      </c>
      <c r="N99" s="159">
        <v>4</v>
      </c>
      <c r="O99" s="159">
        <f t="shared" si="3"/>
        <v>313</v>
      </c>
      <c r="P99" s="20"/>
      <c r="Q99" s="159" t="s">
        <v>1162</v>
      </c>
      <c r="R99" s="159">
        <v>3169</v>
      </c>
      <c r="S99" s="20">
        <v>3220481301</v>
      </c>
      <c r="T99" s="159" t="s">
        <v>274</v>
      </c>
      <c r="U99" s="159" t="s">
        <v>1157</v>
      </c>
    </row>
    <row r="100" spans="1:21" ht="15.75" customHeight="1">
      <c r="A100" s="51">
        <v>10</v>
      </c>
      <c r="B100" s="159" t="s">
        <v>1036</v>
      </c>
      <c r="C100" s="159" t="s">
        <v>1154</v>
      </c>
      <c r="D100" s="159" t="s">
        <v>1155</v>
      </c>
      <c r="E100" s="160">
        <v>44571</v>
      </c>
      <c r="F100" s="159">
        <v>2</v>
      </c>
      <c r="G100" s="159" t="s">
        <v>844</v>
      </c>
      <c r="H100" s="159" t="s">
        <v>115</v>
      </c>
      <c r="I100" s="159">
        <v>96</v>
      </c>
      <c r="J100" s="159">
        <v>12</v>
      </c>
      <c r="K100" s="159">
        <v>0.8</v>
      </c>
      <c r="L100" s="159">
        <v>118</v>
      </c>
      <c r="M100" s="159">
        <v>110</v>
      </c>
      <c r="N100" s="159">
        <v>1</v>
      </c>
      <c r="O100" s="159">
        <f t="shared" si="3"/>
        <v>109</v>
      </c>
      <c r="P100" s="20"/>
      <c r="Q100" s="159" t="s">
        <v>1164</v>
      </c>
      <c r="R100" s="159">
        <v>846</v>
      </c>
      <c r="S100" s="20">
        <v>3220481301</v>
      </c>
      <c r="T100" s="159" t="s">
        <v>274</v>
      </c>
      <c r="U100" s="159" t="s">
        <v>1157</v>
      </c>
    </row>
    <row r="101" spans="1:21" ht="15.75" customHeight="1">
      <c r="A101" s="51">
        <v>11</v>
      </c>
      <c r="B101" s="159" t="s">
        <v>1036</v>
      </c>
      <c r="C101" s="159" t="s">
        <v>1154</v>
      </c>
      <c r="D101" s="159" t="s">
        <v>1155</v>
      </c>
      <c r="E101" s="160">
        <v>44571</v>
      </c>
      <c r="F101" s="159" t="s">
        <v>41</v>
      </c>
      <c r="G101" s="159" t="s">
        <v>844</v>
      </c>
      <c r="H101" s="159" t="s">
        <v>115</v>
      </c>
      <c r="I101" s="159">
        <v>116</v>
      </c>
      <c r="J101" s="159">
        <v>9</v>
      </c>
      <c r="K101" s="159">
        <v>6</v>
      </c>
      <c r="L101" s="159">
        <v>302</v>
      </c>
      <c r="M101" s="159">
        <v>283</v>
      </c>
      <c r="N101" s="159">
        <v>35</v>
      </c>
      <c r="O101" s="159">
        <f t="shared" si="3"/>
        <v>248</v>
      </c>
      <c r="P101" s="20"/>
      <c r="Q101" s="159" t="s">
        <v>1165</v>
      </c>
      <c r="R101" s="159">
        <v>14943</v>
      </c>
      <c r="S101" s="20">
        <v>3220481301</v>
      </c>
      <c r="T101" s="159" t="s">
        <v>274</v>
      </c>
      <c r="U101" s="159" t="s">
        <v>1160</v>
      </c>
    </row>
    <row r="102" spans="1:21" ht="15.75" customHeight="1">
      <c r="A102" s="51">
        <v>12</v>
      </c>
      <c r="B102" s="159" t="s">
        <v>1036</v>
      </c>
      <c r="C102" s="159" t="s">
        <v>1154</v>
      </c>
      <c r="D102" s="159" t="s">
        <v>1155</v>
      </c>
      <c r="E102" s="160">
        <v>44571</v>
      </c>
      <c r="F102" s="159" t="s">
        <v>41</v>
      </c>
      <c r="G102" s="159" t="s">
        <v>844</v>
      </c>
      <c r="H102" s="159" t="s">
        <v>115</v>
      </c>
      <c r="I102" s="159">
        <v>138</v>
      </c>
      <c r="J102" s="159">
        <v>1</v>
      </c>
      <c r="K102" s="159">
        <v>3.6</v>
      </c>
      <c r="L102" s="159">
        <v>217</v>
      </c>
      <c r="M102" s="159">
        <v>191</v>
      </c>
      <c r="N102" s="159">
        <v>2</v>
      </c>
      <c r="O102" s="159">
        <f t="shared" si="3"/>
        <v>189</v>
      </c>
      <c r="P102" s="20"/>
      <c r="Q102" s="159" t="s">
        <v>1166</v>
      </c>
      <c r="R102" s="159">
        <v>1177</v>
      </c>
      <c r="S102" s="20">
        <v>3220481301</v>
      </c>
      <c r="T102" s="159"/>
      <c r="U102" s="159" t="s">
        <v>1160</v>
      </c>
    </row>
    <row r="103" spans="1:21" ht="15.75" customHeight="1">
      <c r="A103" s="51">
        <v>13</v>
      </c>
      <c r="B103" s="159" t="s">
        <v>1048</v>
      </c>
      <c r="C103" s="159" t="s">
        <v>1049</v>
      </c>
      <c r="D103" s="159" t="s">
        <v>1167</v>
      </c>
      <c r="E103" s="160">
        <v>44571</v>
      </c>
      <c r="F103" s="159">
        <v>2</v>
      </c>
      <c r="G103" s="159" t="s">
        <v>844</v>
      </c>
      <c r="H103" s="159" t="s">
        <v>107</v>
      </c>
      <c r="I103" s="159">
        <v>15</v>
      </c>
      <c r="J103" s="159">
        <v>6</v>
      </c>
      <c r="K103" s="159">
        <v>3.5</v>
      </c>
      <c r="L103" s="159">
        <v>208</v>
      </c>
      <c r="M103" s="159">
        <v>192</v>
      </c>
      <c r="N103" s="159">
        <v>7</v>
      </c>
      <c r="O103" s="159">
        <f t="shared" si="3"/>
        <v>185</v>
      </c>
      <c r="P103" s="20"/>
      <c r="Q103" s="159" t="s">
        <v>1168</v>
      </c>
      <c r="R103" s="159">
        <v>3259</v>
      </c>
      <c r="S103" s="20">
        <v>3220481301</v>
      </c>
      <c r="T103" s="159"/>
      <c r="U103" s="159" t="s">
        <v>1169</v>
      </c>
    </row>
    <row r="104" spans="1:21" ht="15.75" customHeight="1">
      <c r="A104" s="51">
        <v>14</v>
      </c>
      <c r="B104" s="159" t="s">
        <v>1048</v>
      </c>
      <c r="C104" s="159" t="s">
        <v>1049</v>
      </c>
      <c r="D104" s="159" t="s">
        <v>1167</v>
      </c>
      <c r="E104" s="160">
        <v>44571</v>
      </c>
      <c r="F104" s="159">
        <v>2</v>
      </c>
      <c r="G104" s="159" t="s">
        <v>844</v>
      </c>
      <c r="H104" s="159" t="s">
        <v>115</v>
      </c>
      <c r="I104" s="159">
        <v>15</v>
      </c>
      <c r="J104" s="159">
        <v>7</v>
      </c>
      <c r="K104" s="159">
        <v>3.4</v>
      </c>
      <c r="L104" s="159">
        <v>176</v>
      </c>
      <c r="M104" s="159">
        <v>163</v>
      </c>
      <c r="N104" s="159">
        <v>5</v>
      </c>
      <c r="O104" s="159">
        <f t="shared" si="3"/>
        <v>158</v>
      </c>
      <c r="P104" s="20"/>
      <c r="Q104" s="159" t="s">
        <v>1170</v>
      </c>
      <c r="R104" s="159">
        <v>2440</v>
      </c>
      <c r="S104" s="20">
        <v>3220481301</v>
      </c>
      <c r="T104" s="159"/>
      <c r="U104" s="159" t="s">
        <v>1169</v>
      </c>
    </row>
    <row r="105" spans="1:21" ht="15.75" customHeight="1">
      <c r="A105" s="51">
        <v>15</v>
      </c>
      <c r="B105" s="159" t="s">
        <v>1048</v>
      </c>
      <c r="C105" s="159" t="s">
        <v>1049</v>
      </c>
      <c r="D105" s="159" t="s">
        <v>1167</v>
      </c>
      <c r="E105" s="160">
        <v>44571</v>
      </c>
      <c r="F105" s="159">
        <v>2</v>
      </c>
      <c r="G105" s="159" t="s">
        <v>844</v>
      </c>
      <c r="H105" s="159" t="s">
        <v>115</v>
      </c>
      <c r="I105" s="159">
        <v>15</v>
      </c>
      <c r="J105" s="159">
        <v>9.1</v>
      </c>
      <c r="K105" s="159">
        <v>4.5999999999999996</v>
      </c>
      <c r="L105" s="159">
        <v>250</v>
      </c>
      <c r="M105" s="159">
        <v>230</v>
      </c>
      <c r="N105" s="159">
        <v>5</v>
      </c>
      <c r="O105" s="159">
        <f t="shared" si="3"/>
        <v>225</v>
      </c>
      <c r="P105" s="20"/>
      <c r="Q105" s="159" t="s">
        <v>1171</v>
      </c>
      <c r="R105" s="159">
        <v>2904</v>
      </c>
      <c r="S105" s="20">
        <v>3220481301</v>
      </c>
      <c r="T105" s="159"/>
      <c r="U105" s="159" t="s">
        <v>1169</v>
      </c>
    </row>
    <row r="106" spans="1:21" ht="15.75" customHeight="1">
      <c r="A106" s="51">
        <v>16</v>
      </c>
      <c r="B106" s="159" t="s">
        <v>1048</v>
      </c>
      <c r="C106" s="159" t="s">
        <v>1049</v>
      </c>
      <c r="D106" s="159" t="s">
        <v>1167</v>
      </c>
      <c r="E106" s="160">
        <v>44571</v>
      </c>
      <c r="F106" s="159">
        <v>2</v>
      </c>
      <c r="G106" s="159" t="s">
        <v>844</v>
      </c>
      <c r="H106" s="159" t="s">
        <v>115</v>
      </c>
      <c r="I106" s="159">
        <v>15</v>
      </c>
      <c r="J106" s="159">
        <v>9.1999999999999993</v>
      </c>
      <c r="K106" s="159">
        <v>4.5999999999999996</v>
      </c>
      <c r="L106" s="159">
        <v>293</v>
      </c>
      <c r="M106" s="159">
        <v>272</v>
      </c>
      <c r="N106" s="159">
        <v>7</v>
      </c>
      <c r="O106" s="159">
        <f t="shared" si="3"/>
        <v>265</v>
      </c>
      <c r="P106" s="20"/>
      <c r="Q106" s="159" t="s">
        <v>1172</v>
      </c>
      <c r="R106" s="159">
        <v>2915</v>
      </c>
      <c r="S106" s="20">
        <v>3220481301</v>
      </c>
      <c r="T106" s="159"/>
      <c r="U106" s="159" t="s">
        <v>1169</v>
      </c>
    </row>
    <row r="107" spans="1:21" ht="15.75" customHeight="1">
      <c r="A107" s="51">
        <v>17</v>
      </c>
      <c r="B107" s="161" t="s">
        <v>1048</v>
      </c>
      <c r="C107" s="161" t="s">
        <v>1049</v>
      </c>
      <c r="D107" s="161" t="s">
        <v>1167</v>
      </c>
      <c r="E107" s="160">
        <v>44571</v>
      </c>
      <c r="F107" s="161">
        <v>2</v>
      </c>
      <c r="G107" s="161" t="s">
        <v>844</v>
      </c>
      <c r="H107" s="161" t="s">
        <v>115</v>
      </c>
      <c r="I107" s="161">
        <v>31</v>
      </c>
      <c r="J107" s="161">
        <v>3</v>
      </c>
      <c r="K107" s="161">
        <v>6.2</v>
      </c>
      <c r="L107" s="161">
        <v>324</v>
      </c>
      <c r="M107" s="161">
        <v>300</v>
      </c>
      <c r="N107" s="161">
        <v>30</v>
      </c>
      <c r="O107" s="159">
        <f t="shared" si="3"/>
        <v>270</v>
      </c>
      <c r="P107" s="162"/>
      <c r="Q107" s="161" t="s">
        <v>1173</v>
      </c>
      <c r="R107" s="161">
        <v>11452</v>
      </c>
      <c r="S107" s="20">
        <v>3220481301</v>
      </c>
      <c r="T107" s="161"/>
      <c r="U107" s="161" t="s">
        <v>1169</v>
      </c>
    </row>
    <row r="108" spans="1:21" ht="15.75" customHeight="1">
      <c r="A108" s="51">
        <v>18</v>
      </c>
      <c r="B108" s="161" t="s">
        <v>1048</v>
      </c>
      <c r="C108" s="151" t="s">
        <v>1057</v>
      </c>
      <c r="D108" s="151" t="s">
        <v>1174</v>
      </c>
      <c r="E108" s="153">
        <v>44571</v>
      </c>
      <c r="F108" s="151">
        <v>2</v>
      </c>
      <c r="G108" s="151" t="s">
        <v>844</v>
      </c>
      <c r="H108" s="151" t="s">
        <v>1040</v>
      </c>
      <c r="I108" s="151">
        <v>91</v>
      </c>
      <c r="J108" s="151">
        <v>1.2</v>
      </c>
      <c r="K108" s="151">
        <v>1.4</v>
      </c>
      <c r="L108" s="151">
        <v>69</v>
      </c>
      <c r="M108" s="151">
        <v>65</v>
      </c>
      <c r="N108" s="151">
        <v>0</v>
      </c>
      <c r="O108" s="159">
        <f t="shared" si="3"/>
        <v>65</v>
      </c>
      <c r="P108" s="152"/>
      <c r="Q108" s="154" t="s">
        <v>1175</v>
      </c>
      <c r="R108" s="151">
        <v>377</v>
      </c>
      <c r="S108" s="20">
        <v>3220481301</v>
      </c>
      <c r="T108" s="151" t="s">
        <v>274</v>
      </c>
      <c r="U108" s="151" t="s">
        <v>1060</v>
      </c>
    </row>
    <row r="109" spans="1:21" ht="15.75" customHeight="1">
      <c r="A109" s="51">
        <v>19</v>
      </c>
      <c r="B109" s="161" t="s">
        <v>1048</v>
      </c>
      <c r="C109" s="151" t="s">
        <v>1057</v>
      </c>
      <c r="D109" s="151" t="s">
        <v>1174</v>
      </c>
      <c r="E109" s="153">
        <v>44571</v>
      </c>
      <c r="F109" s="151">
        <v>4</v>
      </c>
      <c r="G109" s="151" t="s">
        <v>844</v>
      </c>
      <c r="H109" s="151" t="s">
        <v>1046</v>
      </c>
      <c r="I109" s="151">
        <v>30</v>
      </c>
      <c r="J109" s="151">
        <v>15</v>
      </c>
      <c r="K109" s="151">
        <v>0.3</v>
      </c>
      <c r="L109" s="151">
        <v>33</v>
      </c>
      <c r="M109" s="151">
        <v>29</v>
      </c>
      <c r="N109" s="151">
        <v>0</v>
      </c>
      <c r="O109" s="159">
        <f t="shared" si="3"/>
        <v>29</v>
      </c>
      <c r="P109" s="152"/>
      <c r="Q109" s="154" t="s">
        <v>1176</v>
      </c>
      <c r="R109" s="151">
        <v>181</v>
      </c>
      <c r="S109" s="20">
        <v>3220481301</v>
      </c>
      <c r="T109" s="151"/>
      <c r="U109" s="151" t="s">
        <v>1060</v>
      </c>
    </row>
    <row r="110" spans="1:21" ht="15.75" customHeight="1">
      <c r="A110" s="51">
        <v>20</v>
      </c>
      <c r="B110" s="161" t="s">
        <v>1048</v>
      </c>
      <c r="C110" s="151" t="s">
        <v>1057</v>
      </c>
      <c r="D110" s="151" t="s">
        <v>1174</v>
      </c>
      <c r="E110" s="153">
        <v>44571</v>
      </c>
      <c r="F110" s="151">
        <v>4</v>
      </c>
      <c r="G110" s="151" t="s">
        <v>844</v>
      </c>
      <c r="H110" s="151" t="s">
        <v>1046</v>
      </c>
      <c r="I110" s="151">
        <v>31</v>
      </c>
      <c r="J110" s="151">
        <v>7</v>
      </c>
      <c r="K110" s="151">
        <v>1.5</v>
      </c>
      <c r="L110" s="151">
        <v>127</v>
      </c>
      <c r="M110" s="151">
        <v>117</v>
      </c>
      <c r="N110" s="151">
        <v>1</v>
      </c>
      <c r="O110" s="159">
        <f t="shared" si="3"/>
        <v>116</v>
      </c>
      <c r="P110" s="152"/>
      <c r="Q110" s="154" t="s">
        <v>1177</v>
      </c>
      <c r="R110" s="151">
        <v>851</v>
      </c>
      <c r="S110" s="20">
        <v>3220481301</v>
      </c>
      <c r="T110" s="151"/>
      <c r="U110" s="151" t="s">
        <v>1060</v>
      </c>
    </row>
    <row r="111" spans="1:21" ht="15.75" customHeight="1">
      <c r="A111" s="51">
        <v>21</v>
      </c>
      <c r="B111" s="161" t="s">
        <v>1048</v>
      </c>
      <c r="C111" s="151" t="s">
        <v>1057</v>
      </c>
      <c r="D111" s="151" t="s">
        <v>1174</v>
      </c>
      <c r="E111" s="153">
        <v>44571</v>
      </c>
      <c r="F111" s="151">
        <v>4</v>
      </c>
      <c r="G111" s="151" t="s">
        <v>844</v>
      </c>
      <c r="H111" s="151" t="s">
        <v>1046</v>
      </c>
      <c r="I111" s="151">
        <v>26</v>
      </c>
      <c r="J111" s="151">
        <v>7</v>
      </c>
      <c r="K111" s="151">
        <v>3.5</v>
      </c>
      <c r="L111" s="151">
        <v>234</v>
      </c>
      <c r="M111" s="151">
        <v>214</v>
      </c>
      <c r="N111" s="151">
        <v>1</v>
      </c>
      <c r="O111" s="159">
        <f t="shared" si="3"/>
        <v>213</v>
      </c>
      <c r="P111" s="152"/>
      <c r="Q111" s="154" t="s">
        <v>1178</v>
      </c>
      <c r="R111" s="151">
        <v>1650</v>
      </c>
      <c r="S111" s="20">
        <v>3220481301</v>
      </c>
      <c r="T111" s="151" t="s">
        <v>274</v>
      </c>
      <c r="U111" s="151" t="s">
        <v>1060</v>
      </c>
    </row>
    <row r="112" spans="1:21" ht="15.75" customHeight="1">
      <c r="A112" s="51">
        <v>22</v>
      </c>
      <c r="B112" s="161" t="s">
        <v>1048</v>
      </c>
      <c r="C112" s="151" t="s">
        <v>1057</v>
      </c>
      <c r="D112" s="151" t="s">
        <v>1174</v>
      </c>
      <c r="E112" s="153">
        <v>44571</v>
      </c>
      <c r="F112" s="151">
        <v>4</v>
      </c>
      <c r="G112" s="151" t="s">
        <v>844</v>
      </c>
      <c r="H112" s="151" t="s">
        <v>1046</v>
      </c>
      <c r="I112" s="151">
        <v>26</v>
      </c>
      <c r="J112" s="151">
        <v>8</v>
      </c>
      <c r="K112" s="151">
        <v>1.6</v>
      </c>
      <c r="L112" s="151">
        <v>143</v>
      </c>
      <c r="M112" s="151">
        <v>133</v>
      </c>
      <c r="N112" s="151">
        <v>0</v>
      </c>
      <c r="O112" s="159">
        <f t="shared" si="3"/>
        <v>133</v>
      </c>
      <c r="P112" s="152"/>
      <c r="Q112" s="154" t="s">
        <v>1179</v>
      </c>
      <c r="R112" s="151">
        <v>845</v>
      </c>
      <c r="S112" s="20">
        <v>3220481301</v>
      </c>
      <c r="T112" s="151" t="s">
        <v>274</v>
      </c>
      <c r="U112" s="151" t="s">
        <v>1060</v>
      </c>
    </row>
    <row r="113" spans="1:21" ht="15.75" customHeight="1">
      <c r="A113" s="51">
        <v>23</v>
      </c>
      <c r="B113" s="161" t="s">
        <v>1048</v>
      </c>
      <c r="C113" s="151" t="s">
        <v>1057</v>
      </c>
      <c r="D113" s="151" t="s">
        <v>1174</v>
      </c>
      <c r="E113" s="153">
        <v>44571</v>
      </c>
      <c r="F113" s="151">
        <v>4</v>
      </c>
      <c r="G113" s="151" t="s">
        <v>844</v>
      </c>
      <c r="H113" s="151" t="s">
        <v>1040</v>
      </c>
      <c r="I113" s="151">
        <v>13</v>
      </c>
      <c r="J113" s="151">
        <v>3</v>
      </c>
      <c r="K113" s="151">
        <v>4.4000000000000004</v>
      </c>
      <c r="L113" s="151">
        <v>203</v>
      </c>
      <c r="M113" s="151">
        <v>191</v>
      </c>
      <c r="N113" s="151">
        <v>2</v>
      </c>
      <c r="O113" s="159">
        <f t="shared" si="3"/>
        <v>189</v>
      </c>
      <c r="P113" s="152"/>
      <c r="Q113" s="154" t="s">
        <v>1180</v>
      </c>
      <c r="R113" s="151">
        <v>1479</v>
      </c>
      <c r="S113" s="20">
        <v>3220481301</v>
      </c>
      <c r="T113" s="151" t="s">
        <v>274</v>
      </c>
      <c r="U113" s="151" t="s">
        <v>1060</v>
      </c>
    </row>
    <row r="114" spans="1:21" ht="15.75" customHeight="1">
      <c r="A114" s="51">
        <v>24</v>
      </c>
      <c r="B114" s="161" t="s">
        <v>1048</v>
      </c>
      <c r="C114" s="51" t="s">
        <v>1061</v>
      </c>
      <c r="D114" s="51" t="s">
        <v>1181</v>
      </c>
      <c r="E114" s="110">
        <v>44571</v>
      </c>
      <c r="F114" s="51" t="s">
        <v>41</v>
      </c>
      <c r="G114" s="51" t="s">
        <v>844</v>
      </c>
      <c r="H114" s="51" t="s">
        <v>115</v>
      </c>
      <c r="I114" s="51">
        <v>15</v>
      </c>
      <c r="J114" s="109" t="s">
        <v>1182</v>
      </c>
      <c r="K114" s="51">
        <v>2.4</v>
      </c>
      <c r="L114" s="51">
        <v>116</v>
      </c>
      <c r="M114" s="51">
        <v>108</v>
      </c>
      <c r="N114" s="51">
        <v>10</v>
      </c>
      <c r="O114" s="159">
        <f t="shared" si="3"/>
        <v>98</v>
      </c>
      <c r="P114" s="51"/>
      <c r="Q114" s="51" t="s">
        <v>1183</v>
      </c>
      <c r="R114" s="51">
        <v>4334</v>
      </c>
      <c r="S114" s="20">
        <v>3220481301</v>
      </c>
      <c r="T114" s="51" t="s">
        <v>274</v>
      </c>
      <c r="U114" s="51" t="s">
        <v>1064</v>
      </c>
    </row>
    <row r="115" spans="1:21" ht="15.75" customHeight="1">
      <c r="A115" s="51">
        <v>25</v>
      </c>
      <c r="B115" s="161" t="s">
        <v>1048</v>
      </c>
      <c r="C115" s="51" t="s">
        <v>1061</v>
      </c>
      <c r="D115" s="51" t="s">
        <v>1181</v>
      </c>
      <c r="E115" s="110">
        <v>44571</v>
      </c>
      <c r="F115" s="51" t="s">
        <v>41</v>
      </c>
      <c r="G115" s="51" t="s">
        <v>844</v>
      </c>
      <c r="H115" s="51" t="s">
        <v>115</v>
      </c>
      <c r="I115" s="51">
        <v>15</v>
      </c>
      <c r="J115" s="109" t="s">
        <v>1184</v>
      </c>
      <c r="K115" s="51">
        <v>3.3</v>
      </c>
      <c r="L115" s="51">
        <v>159</v>
      </c>
      <c r="M115" s="51">
        <v>149</v>
      </c>
      <c r="N115" s="51">
        <v>1</v>
      </c>
      <c r="O115" s="159">
        <f t="shared" si="3"/>
        <v>148</v>
      </c>
      <c r="P115" s="51"/>
      <c r="Q115" s="51" t="s">
        <v>1185</v>
      </c>
      <c r="R115" s="51">
        <v>1326</v>
      </c>
      <c r="S115" s="20">
        <v>3220481301</v>
      </c>
      <c r="T115" s="51" t="s">
        <v>274</v>
      </c>
      <c r="U115" s="51" t="s">
        <v>1064</v>
      </c>
    </row>
    <row r="116" spans="1:21" ht="15.75" customHeight="1">
      <c r="A116" s="51">
        <v>26</v>
      </c>
      <c r="B116" s="161" t="s">
        <v>1048</v>
      </c>
      <c r="C116" s="51" t="s">
        <v>1061</v>
      </c>
      <c r="D116" s="51" t="s">
        <v>1181</v>
      </c>
      <c r="E116" s="110">
        <v>44571</v>
      </c>
      <c r="F116" s="51" t="s">
        <v>41</v>
      </c>
      <c r="G116" s="51" t="s">
        <v>844</v>
      </c>
      <c r="H116" s="51" t="s">
        <v>115</v>
      </c>
      <c r="I116" s="51">
        <v>15</v>
      </c>
      <c r="J116" s="51">
        <v>9</v>
      </c>
      <c r="K116" s="51">
        <v>1.6</v>
      </c>
      <c r="L116" s="51">
        <v>54</v>
      </c>
      <c r="M116" s="51">
        <v>51</v>
      </c>
      <c r="N116" s="51">
        <v>2</v>
      </c>
      <c r="O116" s="159">
        <f t="shared" si="3"/>
        <v>49</v>
      </c>
      <c r="P116" s="51"/>
      <c r="Q116" s="51" t="s">
        <v>1186</v>
      </c>
      <c r="R116" s="51">
        <v>612</v>
      </c>
      <c r="S116" s="20">
        <v>3220481301</v>
      </c>
      <c r="T116" s="51" t="s">
        <v>1077</v>
      </c>
      <c r="U116" s="51" t="s">
        <v>1064</v>
      </c>
    </row>
    <row r="117" spans="1:21" ht="15.75" customHeight="1">
      <c r="A117" s="51">
        <v>27</v>
      </c>
      <c r="B117" s="161" t="s">
        <v>1048</v>
      </c>
      <c r="C117" s="51" t="s">
        <v>1061</v>
      </c>
      <c r="D117" s="51" t="s">
        <v>1181</v>
      </c>
      <c r="E117" s="110">
        <v>44571</v>
      </c>
      <c r="F117" s="51" t="s">
        <v>41</v>
      </c>
      <c r="G117" s="51" t="s">
        <v>844</v>
      </c>
      <c r="H117" s="51" t="s">
        <v>115</v>
      </c>
      <c r="I117" s="51">
        <v>15</v>
      </c>
      <c r="J117" s="51">
        <v>8</v>
      </c>
      <c r="K117" s="51">
        <v>2.2000000000000002</v>
      </c>
      <c r="L117" s="51">
        <v>40</v>
      </c>
      <c r="M117" s="51">
        <v>36</v>
      </c>
      <c r="N117" s="51">
        <v>2</v>
      </c>
      <c r="O117" s="159">
        <f t="shared" si="3"/>
        <v>34</v>
      </c>
      <c r="P117" s="51"/>
      <c r="Q117" s="51" t="s">
        <v>1187</v>
      </c>
      <c r="R117" s="51">
        <v>1001</v>
      </c>
      <c r="S117" s="20">
        <v>3220481301</v>
      </c>
      <c r="T117" s="51"/>
      <c r="U117" s="51" t="s">
        <v>1064</v>
      </c>
    </row>
    <row r="118" spans="1:21" ht="15.75" customHeight="1">
      <c r="A118" s="51">
        <v>28</v>
      </c>
      <c r="B118" s="161" t="s">
        <v>1048</v>
      </c>
      <c r="C118" s="51" t="s">
        <v>1061</v>
      </c>
      <c r="D118" s="51" t="s">
        <v>1181</v>
      </c>
      <c r="E118" s="110">
        <v>44571</v>
      </c>
      <c r="F118" s="51" t="s">
        <v>41</v>
      </c>
      <c r="G118" s="51" t="s">
        <v>844</v>
      </c>
      <c r="H118" s="51" t="s">
        <v>115</v>
      </c>
      <c r="I118" s="51">
        <v>15</v>
      </c>
      <c r="J118" s="51">
        <v>7</v>
      </c>
      <c r="K118" s="51">
        <v>5.4</v>
      </c>
      <c r="L118" s="51">
        <v>250</v>
      </c>
      <c r="M118" s="51">
        <v>230</v>
      </c>
      <c r="N118" s="51">
        <v>18</v>
      </c>
      <c r="O118" s="159">
        <f t="shared" si="3"/>
        <v>212</v>
      </c>
      <c r="P118" s="51"/>
      <c r="Q118" s="51" t="s">
        <v>1188</v>
      </c>
      <c r="R118" s="51">
        <v>4786</v>
      </c>
      <c r="S118" s="20">
        <v>3220481301</v>
      </c>
      <c r="T118" s="51" t="s">
        <v>274</v>
      </c>
      <c r="U118" s="51" t="s">
        <v>1064</v>
      </c>
    </row>
    <row r="119" spans="1:21" ht="15.75" customHeight="1">
      <c r="A119" s="51">
        <v>29</v>
      </c>
      <c r="B119" s="161" t="s">
        <v>1048</v>
      </c>
      <c r="C119" s="51" t="s">
        <v>1061</v>
      </c>
      <c r="D119" s="51" t="s">
        <v>1181</v>
      </c>
      <c r="E119" s="110">
        <v>44571</v>
      </c>
      <c r="F119" s="51" t="s">
        <v>41</v>
      </c>
      <c r="G119" s="51" t="s">
        <v>844</v>
      </c>
      <c r="H119" s="51" t="s">
        <v>1189</v>
      </c>
      <c r="I119" s="51">
        <v>18</v>
      </c>
      <c r="J119" s="51">
        <v>7</v>
      </c>
      <c r="K119" s="51">
        <v>3.4</v>
      </c>
      <c r="L119" s="51">
        <v>282</v>
      </c>
      <c r="M119" s="51">
        <v>254</v>
      </c>
      <c r="N119" s="51">
        <v>2</v>
      </c>
      <c r="O119" s="159">
        <f t="shared" si="3"/>
        <v>252</v>
      </c>
      <c r="P119" s="51"/>
      <c r="Q119" s="51" t="s">
        <v>1190</v>
      </c>
      <c r="R119" s="51">
        <v>1906</v>
      </c>
      <c r="S119" s="20">
        <v>3220481301</v>
      </c>
      <c r="T119" s="51"/>
      <c r="U119" s="51" t="s">
        <v>1064</v>
      </c>
    </row>
    <row r="120" spans="1:21" ht="15.75" customHeight="1">
      <c r="A120" s="51">
        <v>30</v>
      </c>
      <c r="B120" s="161" t="s">
        <v>1048</v>
      </c>
      <c r="C120" s="51" t="s">
        <v>1061</v>
      </c>
      <c r="D120" s="51" t="s">
        <v>1181</v>
      </c>
      <c r="E120" s="110">
        <v>44571</v>
      </c>
      <c r="F120" s="51">
        <v>3</v>
      </c>
      <c r="G120" s="51" t="s">
        <v>844</v>
      </c>
      <c r="H120" s="51" t="s">
        <v>1046</v>
      </c>
      <c r="I120" s="51">
        <v>70</v>
      </c>
      <c r="J120" s="51">
        <v>3</v>
      </c>
      <c r="K120" s="51">
        <v>6.3</v>
      </c>
      <c r="L120" s="51">
        <v>150</v>
      </c>
      <c r="M120" s="51">
        <v>141</v>
      </c>
      <c r="N120" s="51">
        <v>8</v>
      </c>
      <c r="O120" s="159">
        <f t="shared" si="3"/>
        <v>133</v>
      </c>
      <c r="P120" s="51"/>
      <c r="Q120" s="51" t="s">
        <v>1191</v>
      </c>
      <c r="R120" s="51">
        <v>2319</v>
      </c>
      <c r="S120" s="20">
        <v>3220481301</v>
      </c>
      <c r="T120" s="51"/>
      <c r="U120" s="51" t="s">
        <v>1064</v>
      </c>
    </row>
    <row r="121" spans="1:21" ht="15.75" customHeight="1">
      <c r="A121" s="51">
        <v>31</v>
      </c>
      <c r="B121" s="161" t="s">
        <v>1048</v>
      </c>
      <c r="C121" s="51" t="s">
        <v>1061</v>
      </c>
      <c r="D121" s="51" t="s">
        <v>1181</v>
      </c>
      <c r="E121" s="110">
        <v>44571</v>
      </c>
      <c r="F121" s="51">
        <v>3</v>
      </c>
      <c r="G121" s="51" t="s">
        <v>844</v>
      </c>
      <c r="H121" s="51" t="s">
        <v>115</v>
      </c>
      <c r="I121" s="51">
        <v>70</v>
      </c>
      <c r="J121" s="51">
        <v>2</v>
      </c>
      <c r="K121" s="51">
        <v>2.4</v>
      </c>
      <c r="L121" s="51">
        <v>107</v>
      </c>
      <c r="M121" s="51">
        <v>100</v>
      </c>
      <c r="N121" s="51">
        <v>4</v>
      </c>
      <c r="O121" s="159">
        <f t="shared" si="3"/>
        <v>96</v>
      </c>
      <c r="P121" s="51"/>
      <c r="Q121" s="51" t="s">
        <v>1192</v>
      </c>
      <c r="R121" s="51">
        <v>1693</v>
      </c>
      <c r="S121" s="20">
        <v>3220481301</v>
      </c>
      <c r="T121" s="51"/>
      <c r="U121" s="51" t="s">
        <v>1064</v>
      </c>
    </row>
    <row r="122" spans="1:21" ht="15.75" customHeight="1">
      <c r="A122" s="51">
        <v>32</v>
      </c>
      <c r="B122" s="161" t="s">
        <v>1048</v>
      </c>
      <c r="C122" s="51" t="s">
        <v>1061</v>
      </c>
      <c r="D122" s="51" t="s">
        <v>1181</v>
      </c>
      <c r="E122" s="110">
        <v>44571</v>
      </c>
      <c r="F122" s="51" t="s">
        <v>41</v>
      </c>
      <c r="G122" s="51" t="s">
        <v>844</v>
      </c>
      <c r="H122" s="51" t="s">
        <v>115</v>
      </c>
      <c r="I122" s="51">
        <v>46</v>
      </c>
      <c r="J122" s="109" t="s">
        <v>1193</v>
      </c>
      <c r="K122" s="51">
        <v>4.5</v>
      </c>
      <c r="L122" s="51">
        <v>127</v>
      </c>
      <c r="M122" s="51">
        <v>117</v>
      </c>
      <c r="N122" s="51">
        <v>3</v>
      </c>
      <c r="O122" s="159">
        <f t="shared" si="3"/>
        <v>114</v>
      </c>
      <c r="P122" s="51"/>
      <c r="Q122" s="51" t="s">
        <v>1194</v>
      </c>
      <c r="R122" s="51">
        <v>1697</v>
      </c>
      <c r="S122" s="20">
        <v>3220481301</v>
      </c>
      <c r="T122" s="51" t="s">
        <v>274</v>
      </c>
      <c r="U122" s="51" t="s">
        <v>1064</v>
      </c>
    </row>
    <row r="123" spans="1:21" ht="15.75" customHeight="1">
      <c r="A123" s="51">
        <v>33</v>
      </c>
      <c r="B123" s="161" t="s">
        <v>1048</v>
      </c>
      <c r="C123" s="51" t="s">
        <v>1061</v>
      </c>
      <c r="D123" s="51" t="s">
        <v>1181</v>
      </c>
      <c r="E123" s="110">
        <v>44571</v>
      </c>
      <c r="F123" s="51" t="s">
        <v>41</v>
      </c>
      <c r="G123" s="51" t="s">
        <v>844</v>
      </c>
      <c r="H123" s="51" t="s">
        <v>115</v>
      </c>
      <c r="I123" s="51">
        <v>46</v>
      </c>
      <c r="J123" s="109" t="s">
        <v>1195</v>
      </c>
      <c r="K123" s="51">
        <v>2.7</v>
      </c>
      <c r="L123" s="51">
        <v>112</v>
      </c>
      <c r="M123" s="51">
        <v>105</v>
      </c>
      <c r="N123" s="51">
        <v>8</v>
      </c>
      <c r="O123" s="159">
        <f t="shared" si="3"/>
        <v>97</v>
      </c>
      <c r="P123" s="51"/>
      <c r="Q123" s="51" t="s">
        <v>1196</v>
      </c>
      <c r="R123" s="51">
        <v>2021</v>
      </c>
      <c r="S123" s="20">
        <v>3220481301</v>
      </c>
      <c r="T123" s="51" t="s">
        <v>1077</v>
      </c>
      <c r="U123" s="51" t="s">
        <v>1064</v>
      </c>
    </row>
    <row r="124" spans="1:21" ht="15.75" customHeight="1">
      <c r="A124" s="51">
        <v>34</v>
      </c>
      <c r="B124" s="161" t="s">
        <v>1048</v>
      </c>
      <c r="C124" s="51" t="s">
        <v>1061</v>
      </c>
      <c r="D124" s="51" t="s">
        <v>1181</v>
      </c>
      <c r="E124" s="110">
        <v>44571</v>
      </c>
      <c r="F124" s="51">
        <v>4</v>
      </c>
      <c r="G124" s="51" t="s">
        <v>844</v>
      </c>
      <c r="H124" s="51" t="s">
        <v>1189</v>
      </c>
      <c r="I124" s="51">
        <v>51</v>
      </c>
      <c r="J124" s="109" t="s">
        <v>298</v>
      </c>
      <c r="K124" s="51">
        <v>3.4</v>
      </c>
      <c r="L124" s="51">
        <v>71</v>
      </c>
      <c r="M124" s="51">
        <v>66</v>
      </c>
      <c r="N124" s="51">
        <v>2</v>
      </c>
      <c r="O124" s="159">
        <f t="shared" si="3"/>
        <v>64</v>
      </c>
      <c r="P124" s="51"/>
      <c r="Q124" s="51" t="s">
        <v>1197</v>
      </c>
      <c r="R124" s="51">
        <v>685</v>
      </c>
      <c r="S124" s="20">
        <v>3220481301</v>
      </c>
      <c r="T124" s="51" t="s">
        <v>1077</v>
      </c>
      <c r="U124" s="51" t="s">
        <v>1064</v>
      </c>
    </row>
    <row r="125" spans="1:21" ht="15.75" customHeight="1">
      <c r="A125" s="51">
        <v>35</v>
      </c>
      <c r="B125" s="161" t="s">
        <v>1048</v>
      </c>
      <c r="C125" s="51" t="s">
        <v>1061</v>
      </c>
      <c r="D125" s="51" t="s">
        <v>1181</v>
      </c>
      <c r="E125" s="110">
        <v>44571</v>
      </c>
      <c r="F125" s="51">
        <v>4</v>
      </c>
      <c r="G125" s="51" t="s">
        <v>844</v>
      </c>
      <c r="H125" s="51" t="s">
        <v>1189</v>
      </c>
      <c r="I125" s="51">
        <v>51</v>
      </c>
      <c r="J125" s="109" t="s">
        <v>300</v>
      </c>
      <c r="K125" s="51">
        <v>3.6</v>
      </c>
      <c r="L125" s="51">
        <v>59</v>
      </c>
      <c r="M125" s="51">
        <v>56</v>
      </c>
      <c r="N125" s="51">
        <v>0</v>
      </c>
      <c r="O125" s="159">
        <f t="shared" si="3"/>
        <v>56</v>
      </c>
      <c r="P125" s="51"/>
      <c r="Q125" s="51" t="s">
        <v>1198</v>
      </c>
      <c r="R125" s="51">
        <v>364</v>
      </c>
      <c r="S125" s="20">
        <v>3220481301</v>
      </c>
      <c r="T125" s="51" t="s">
        <v>274</v>
      </c>
      <c r="U125" s="51" t="s">
        <v>1064</v>
      </c>
    </row>
    <row r="126" spans="1:21" ht="15.75" customHeight="1">
      <c r="A126" s="51">
        <v>36</v>
      </c>
      <c r="B126" s="161" t="s">
        <v>1048</v>
      </c>
      <c r="C126" s="51" t="s">
        <v>1065</v>
      </c>
      <c r="D126" s="51" t="s">
        <v>1199</v>
      </c>
      <c r="E126" s="110">
        <v>44575</v>
      </c>
      <c r="F126" s="51">
        <v>2</v>
      </c>
      <c r="G126" s="51" t="s">
        <v>665</v>
      </c>
      <c r="H126" s="51" t="s">
        <v>107</v>
      </c>
      <c r="I126" s="51">
        <v>39</v>
      </c>
      <c r="J126" s="51">
        <v>30</v>
      </c>
      <c r="K126" s="51">
        <v>1</v>
      </c>
      <c r="L126" s="51">
        <v>18</v>
      </c>
      <c r="M126" s="51">
        <v>16</v>
      </c>
      <c r="N126" s="51">
        <v>0</v>
      </c>
      <c r="O126" s="159">
        <f t="shared" si="3"/>
        <v>16</v>
      </c>
      <c r="P126" s="51"/>
      <c r="Q126" s="51" t="s">
        <v>1200</v>
      </c>
      <c r="R126" s="51">
        <v>66</v>
      </c>
      <c r="S126" s="20">
        <v>3220481301</v>
      </c>
      <c r="T126" s="51"/>
      <c r="U126" s="51" t="s">
        <v>1068</v>
      </c>
    </row>
    <row r="127" spans="1:21" ht="15.75" customHeight="1">
      <c r="A127" s="51">
        <v>37</v>
      </c>
      <c r="B127" s="161" t="s">
        <v>1048</v>
      </c>
      <c r="C127" s="51" t="s">
        <v>1065</v>
      </c>
      <c r="D127" s="51" t="s">
        <v>1199</v>
      </c>
      <c r="E127" s="110">
        <v>44575</v>
      </c>
      <c r="F127" s="51">
        <v>3</v>
      </c>
      <c r="G127" s="51" t="s">
        <v>665</v>
      </c>
      <c r="H127" s="51" t="s">
        <v>107</v>
      </c>
      <c r="I127" s="51">
        <v>83</v>
      </c>
      <c r="J127" s="51">
        <v>23</v>
      </c>
      <c r="K127" s="51">
        <v>4.5</v>
      </c>
      <c r="L127" s="51">
        <v>377</v>
      </c>
      <c r="M127" s="51">
        <v>335</v>
      </c>
      <c r="N127" s="51">
        <v>3</v>
      </c>
      <c r="O127" s="159">
        <f t="shared" si="3"/>
        <v>332</v>
      </c>
      <c r="P127" s="51"/>
      <c r="Q127" s="51" t="s">
        <v>1201</v>
      </c>
      <c r="R127" s="51">
        <v>1704</v>
      </c>
      <c r="S127" s="20">
        <v>3220481301</v>
      </c>
      <c r="T127" s="51"/>
      <c r="U127" s="51" t="s">
        <v>1068</v>
      </c>
    </row>
    <row r="128" spans="1:21" ht="15.75" customHeight="1">
      <c r="A128" s="51">
        <v>38</v>
      </c>
      <c r="B128" s="161" t="s">
        <v>1048</v>
      </c>
      <c r="C128" s="51" t="s">
        <v>1065</v>
      </c>
      <c r="D128" s="51" t="s">
        <v>1199</v>
      </c>
      <c r="E128" s="110">
        <v>44575</v>
      </c>
      <c r="F128" s="51">
        <v>3</v>
      </c>
      <c r="G128" s="51" t="s">
        <v>665</v>
      </c>
      <c r="H128" s="51" t="s">
        <v>107</v>
      </c>
      <c r="I128" s="51">
        <v>85</v>
      </c>
      <c r="J128" s="51" t="s">
        <v>1182</v>
      </c>
      <c r="K128" s="51">
        <v>4.4000000000000004</v>
      </c>
      <c r="L128" s="51">
        <v>252</v>
      </c>
      <c r="M128" s="51">
        <v>224</v>
      </c>
      <c r="N128" s="51">
        <v>5</v>
      </c>
      <c r="O128" s="159">
        <f t="shared" si="3"/>
        <v>219</v>
      </c>
      <c r="P128" s="51"/>
      <c r="Q128" s="51" t="s">
        <v>1202</v>
      </c>
      <c r="R128" s="51">
        <v>1499</v>
      </c>
      <c r="S128" s="20">
        <v>3220481301</v>
      </c>
      <c r="T128" s="51" t="s">
        <v>274</v>
      </c>
      <c r="U128" s="51" t="s">
        <v>1068</v>
      </c>
    </row>
    <row r="129" spans="1:21" ht="15.75" customHeight="1">
      <c r="A129" s="51">
        <v>39</v>
      </c>
      <c r="B129" s="161" t="s">
        <v>1048</v>
      </c>
      <c r="C129" s="51" t="s">
        <v>1065</v>
      </c>
      <c r="D129" s="51" t="s">
        <v>1199</v>
      </c>
      <c r="E129" s="110">
        <v>44575</v>
      </c>
      <c r="F129" s="51">
        <v>3</v>
      </c>
      <c r="G129" s="51" t="s">
        <v>665</v>
      </c>
      <c r="H129" s="51" t="s">
        <v>107</v>
      </c>
      <c r="I129" s="51">
        <v>85</v>
      </c>
      <c r="J129" s="51" t="s">
        <v>1184</v>
      </c>
      <c r="K129" s="51">
        <v>6.4</v>
      </c>
      <c r="L129" s="51">
        <v>177</v>
      </c>
      <c r="M129" s="51">
        <v>158</v>
      </c>
      <c r="N129" s="51">
        <v>5</v>
      </c>
      <c r="O129" s="159">
        <f t="shared" si="3"/>
        <v>153</v>
      </c>
      <c r="P129" s="51"/>
      <c r="Q129" s="51" t="s">
        <v>1203</v>
      </c>
      <c r="R129" s="51">
        <v>1228</v>
      </c>
      <c r="S129" s="20">
        <v>3220481301</v>
      </c>
      <c r="T129" s="51" t="s">
        <v>274</v>
      </c>
      <c r="U129" s="51" t="s">
        <v>1068</v>
      </c>
    </row>
    <row r="130" spans="1:21" ht="15.75" customHeight="1">
      <c r="A130" s="51">
        <v>40</v>
      </c>
      <c r="B130" s="161" t="s">
        <v>1048</v>
      </c>
      <c r="C130" s="51" t="s">
        <v>1065</v>
      </c>
      <c r="D130" s="51" t="s">
        <v>1199</v>
      </c>
      <c r="E130" s="110">
        <v>44575</v>
      </c>
      <c r="F130" s="51" t="s">
        <v>41</v>
      </c>
      <c r="G130" s="51" t="s">
        <v>665</v>
      </c>
      <c r="H130" s="51" t="s">
        <v>115</v>
      </c>
      <c r="I130" s="51">
        <v>57</v>
      </c>
      <c r="J130" s="51">
        <v>13</v>
      </c>
      <c r="K130" s="51">
        <v>3.4</v>
      </c>
      <c r="L130" s="51">
        <v>163</v>
      </c>
      <c r="M130" s="51">
        <v>144</v>
      </c>
      <c r="N130" s="51">
        <v>3</v>
      </c>
      <c r="O130" s="159">
        <f t="shared" si="3"/>
        <v>141</v>
      </c>
      <c r="P130" s="51"/>
      <c r="Q130" s="51" t="s">
        <v>1204</v>
      </c>
      <c r="R130" s="51">
        <v>1046</v>
      </c>
      <c r="S130" s="20">
        <v>3220481301</v>
      </c>
      <c r="T130" s="51"/>
      <c r="U130" s="51" t="s">
        <v>1068</v>
      </c>
    </row>
    <row r="131" spans="1:21" ht="15.75" customHeight="1">
      <c r="A131" s="51">
        <v>41</v>
      </c>
      <c r="B131" s="161" t="s">
        <v>1048</v>
      </c>
      <c r="C131" s="51" t="s">
        <v>1065</v>
      </c>
      <c r="D131" s="51" t="s">
        <v>1199</v>
      </c>
      <c r="E131" s="110">
        <v>44575</v>
      </c>
      <c r="F131" s="51">
        <v>2</v>
      </c>
      <c r="G131" s="51" t="s">
        <v>665</v>
      </c>
      <c r="H131" s="51" t="s">
        <v>115</v>
      </c>
      <c r="I131" s="51">
        <v>42</v>
      </c>
      <c r="J131" s="51" t="s">
        <v>961</v>
      </c>
      <c r="K131" s="51">
        <v>6</v>
      </c>
      <c r="L131" s="51">
        <v>184</v>
      </c>
      <c r="M131" s="51">
        <v>172</v>
      </c>
      <c r="N131" s="51">
        <v>15</v>
      </c>
      <c r="O131" s="159">
        <f t="shared" si="3"/>
        <v>157</v>
      </c>
      <c r="P131" s="51"/>
      <c r="Q131" s="51" t="s">
        <v>1205</v>
      </c>
      <c r="R131" s="51">
        <v>3502</v>
      </c>
      <c r="S131" s="20">
        <v>3220481301</v>
      </c>
      <c r="T131" s="51" t="s">
        <v>274</v>
      </c>
      <c r="U131" s="51" t="s">
        <v>1068</v>
      </c>
    </row>
    <row r="132" spans="1:21" ht="15.75" customHeight="1">
      <c r="A132" s="51">
        <v>42</v>
      </c>
      <c r="B132" s="161" t="s">
        <v>1048</v>
      </c>
      <c r="C132" s="51" t="s">
        <v>1065</v>
      </c>
      <c r="D132" s="51" t="s">
        <v>1199</v>
      </c>
      <c r="E132" s="110">
        <v>44575</v>
      </c>
      <c r="F132" s="51">
        <v>2</v>
      </c>
      <c r="G132" s="51" t="s">
        <v>665</v>
      </c>
      <c r="H132" s="51" t="s">
        <v>115</v>
      </c>
      <c r="I132" s="51">
        <v>42</v>
      </c>
      <c r="J132" s="51" t="s">
        <v>1193</v>
      </c>
      <c r="K132" s="51">
        <v>7.3</v>
      </c>
      <c r="L132" s="51">
        <v>188</v>
      </c>
      <c r="M132" s="51">
        <v>175</v>
      </c>
      <c r="N132" s="51">
        <v>14</v>
      </c>
      <c r="O132" s="159">
        <f t="shared" si="3"/>
        <v>161</v>
      </c>
      <c r="P132" s="51"/>
      <c r="Q132" s="51" t="s">
        <v>1206</v>
      </c>
      <c r="R132" s="51">
        <v>5161</v>
      </c>
      <c r="S132" s="20">
        <v>3220481301</v>
      </c>
      <c r="T132" s="51"/>
      <c r="U132" s="51" t="s">
        <v>1068</v>
      </c>
    </row>
    <row r="133" spans="1:21" ht="15.75" customHeight="1">
      <c r="A133" s="51">
        <v>43</v>
      </c>
      <c r="B133" s="161" t="s">
        <v>1048</v>
      </c>
      <c r="C133" s="51" t="s">
        <v>1065</v>
      </c>
      <c r="D133" s="51" t="s">
        <v>1199</v>
      </c>
      <c r="E133" s="110">
        <v>44575</v>
      </c>
      <c r="F133" s="51">
        <v>2</v>
      </c>
      <c r="G133" s="51" t="s">
        <v>665</v>
      </c>
      <c r="H133" s="51" t="s">
        <v>115</v>
      </c>
      <c r="I133" s="51">
        <v>37</v>
      </c>
      <c r="J133" s="51">
        <v>18</v>
      </c>
      <c r="K133" s="51">
        <v>4.2</v>
      </c>
      <c r="L133" s="51">
        <v>138</v>
      </c>
      <c r="M133" s="51">
        <v>130</v>
      </c>
      <c r="N133" s="51">
        <v>18</v>
      </c>
      <c r="O133" s="159">
        <f t="shared" si="3"/>
        <v>112</v>
      </c>
      <c r="P133" s="51"/>
      <c r="Q133" s="51" t="s">
        <v>1207</v>
      </c>
      <c r="R133" s="51">
        <v>6871</v>
      </c>
      <c r="S133" s="20">
        <v>3220481301</v>
      </c>
      <c r="T133" s="51"/>
      <c r="U133" s="51" t="s">
        <v>1068</v>
      </c>
    </row>
    <row r="134" spans="1:21" ht="15.75" customHeight="1">
      <c r="A134" s="51">
        <v>44</v>
      </c>
      <c r="B134" s="161" t="s">
        <v>1048</v>
      </c>
      <c r="C134" s="51" t="s">
        <v>1065</v>
      </c>
      <c r="D134" s="51" t="s">
        <v>1199</v>
      </c>
      <c r="E134" s="110">
        <v>44575</v>
      </c>
      <c r="F134" s="51" t="s">
        <v>41</v>
      </c>
      <c r="G134" s="51" t="s">
        <v>665</v>
      </c>
      <c r="H134" s="51" t="s">
        <v>115</v>
      </c>
      <c r="I134" s="51">
        <v>28</v>
      </c>
      <c r="J134" s="51" t="s">
        <v>961</v>
      </c>
      <c r="K134" s="51">
        <v>4.5</v>
      </c>
      <c r="L134" s="51">
        <v>246</v>
      </c>
      <c r="M134" s="51">
        <v>226</v>
      </c>
      <c r="N134" s="51">
        <v>10</v>
      </c>
      <c r="O134" s="159">
        <f t="shared" si="3"/>
        <v>216</v>
      </c>
      <c r="P134" s="51"/>
      <c r="Q134" s="51" t="s">
        <v>1208</v>
      </c>
      <c r="R134" s="51">
        <v>4565</v>
      </c>
      <c r="S134" s="20">
        <v>3220481301</v>
      </c>
      <c r="T134" s="51"/>
      <c r="U134" s="51" t="s">
        <v>1068</v>
      </c>
    </row>
    <row r="135" spans="1:21" ht="15.75" customHeight="1">
      <c r="A135" s="51">
        <v>45</v>
      </c>
      <c r="B135" s="161" t="s">
        <v>1048</v>
      </c>
      <c r="C135" s="51" t="s">
        <v>1065</v>
      </c>
      <c r="D135" s="51" t="s">
        <v>1199</v>
      </c>
      <c r="E135" s="110">
        <v>44575</v>
      </c>
      <c r="F135" s="51" t="s">
        <v>41</v>
      </c>
      <c r="G135" s="51" t="s">
        <v>665</v>
      </c>
      <c r="H135" s="51" t="s">
        <v>115</v>
      </c>
      <c r="I135" s="51">
        <v>28</v>
      </c>
      <c r="J135" s="51" t="s">
        <v>1193</v>
      </c>
      <c r="K135" s="51">
        <v>4.0999999999999996</v>
      </c>
      <c r="L135" s="51">
        <v>160</v>
      </c>
      <c r="M135" s="51">
        <v>148</v>
      </c>
      <c r="N135" s="51">
        <v>7</v>
      </c>
      <c r="O135" s="159">
        <f t="shared" si="3"/>
        <v>141</v>
      </c>
      <c r="P135" s="51"/>
      <c r="Q135" s="51" t="s">
        <v>1209</v>
      </c>
      <c r="R135" s="51">
        <v>3088</v>
      </c>
      <c r="S135" s="20">
        <v>3220481301</v>
      </c>
      <c r="T135" s="51"/>
      <c r="U135" s="51" t="s">
        <v>1068</v>
      </c>
    </row>
    <row r="136" spans="1:21" ht="15.75" customHeight="1">
      <c r="A136" s="51">
        <v>46</v>
      </c>
      <c r="B136" s="161" t="s">
        <v>1048</v>
      </c>
      <c r="C136" s="51" t="s">
        <v>1065</v>
      </c>
      <c r="D136" s="51" t="s">
        <v>1199</v>
      </c>
      <c r="E136" s="110">
        <v>44575</v>
      </c>
      <c r="F136" s="51" t="s">
        <v>41</v>
      </c>
      <c r="G136" s="51" t="s">
        <v>665</v>
      </c>
      <c r="H136" s="51" t="s">
        <v>115</v>
      </c>
      <c r="I136" s="51">
        <v>28</v>
      </c>
      <c r="J136" s="51" t="s">
        <v>1195</v>
      </c>
      <c r="K136" s="51">
        <v>3.3</v>
      </c>
      <c r="L136" s="51">
        <v>140</v>
      </c>
      <c r="M136" s="51">
        <v>129</v>
      </c>
      <c r="N136" s="51">
        <v>2</v>
      </c>
      <c r="O136" s="159">
        <f t="shared" si="3"/>
        <v>127</v>
      </c>
      <c r="P136" s="51"/>
      <c r="Q136" s="51" t="s">
        <v>1210</v>
      </c>
      <c r="R136" s="51">
        <v>1423</v>
      </c>
      <c r="S136" s="20">
        <v>3220481301</v>
      </c>
      <c r="T136" s="51"/>
      <c r="U136" s="51" t="s">
        <v>1068</v>
      </c>
    </row>
    <row r="137" spans="1:21" ht="15.75" customHeight="1">
      <c r="A137" s="51">
        <v>47</v>
      </c>
      <c r="B137" s="161" t="s">
        <v>1048</v>
      </c>
      <c r="C137" s="51" t="s">
        <v>1065</v>
      </c>
      <c r="D137" s="51" t="s">
        <v>1199</v>
      </c>
      <c r="E137" s="110">
        <v>44575</v>
      </c>
      <c r="F137" s="51">
        <v>3</v>
      </c>
      <c r="G137" s="51" t="s">
        <v>665</v>
      </c>
      <c r="H137" s="51" t="s">
        <v>107</v>
      </c>
      <c r="I137" s="51">
        <v>91</v>
      </c>
      <c r="J137" s="51">
        <v>9</v>
      </c>
      <c r="K137" s="51">
        <v>1.6</v>
      </c>
      <c r="L137" s="51">
        <v>103</v>
      </c>
      <c r="M137" s="51">
        <v>92</v>
      </c>
      <c r="N137" s="51">
        <v>6</v>
      </c>
      <c r="O137" s="159">
        <f t="shared" si="3"/>
        <v>86</v>
      </c>
      <c r="P137" s="51"/>
      <c r="Q137" s="51" t="s">
        <v>1211</v>
      </c>
      <c r="R137" s="51">
        <v>1155</v>
      </c>
      <c r="S137" s="20">
        <v>3220481301</v>
      </c>
      <c r="T137" s="51"/>
      <c r="U137" s="51" t="s">
        <v>1068</v>
      </c>
    </row>
    <row r="138" spans="1:21" ht="15.75" customHeight="1">
      <c r="A138" s="51">
        <v>48</v>
      </c>
      <c r="B138" s="161" t="s">
        <v>1048</v>
      </c>
      <c r="C138" s="159" t="s">
        <v>1037</v>
      </c>
      <c r="D138" s="159" t="s">
        <v>1212</v>
      </c>
      <c r="E138" s="160">
        <v>44572</v>
      </c>
      <c r="F138" s="159">
        <v>4</v>
      </c>
      <c r="G138" s="159" t="s">
        <v>844</v>
      </c>
      <c r="H138" s="159" t="s">
        <v>1046</v>
      </c>
      <c r="I138" s="159">
        <v>28</v>
      </c>
      <c r="J138" s="159">
        <v>27</v>
      </c>
      <c r="K138" s="159">
        <v>1.2</v>
      </c>
      <c r="L138" s="159">
        <v>211</v>
      </c>
      <c r="M138" s="159">
        <v>200</v>
      </c>
      <c r="N138" s="159">
        <v>5</v>
      </c>
      <c r="O138" s="159">
        <f t="shared" si="3"/>
        <v>195</v>
      </c>
      <c r="P138" s="159"/>
      <c r="Q138" s="159" t="s">
        <v>1213</v>
      </c>
      <c r="R138" s="159">
        <v>1974</v>
      </c>
      <c r="S138" s="20">
        <v>3220481301</v>
      </c>
      <c r="T138" s="159" t="s">
        <v>274</v>
      </c>
      <c r="U138" s="159" t="s">
        <v>1214</v>
      </c>
    </row>
    <row r="139" spans="1:21" ht="15.75" customHeight="1">
      <c r="A139" s="51">
        <v>49</v>
      </c>
      <c r="B139" s="161" t="s">
        <v>1048</v>
      </c>
      <c r="C139" s="159" t="s">
        <v>1037</v>
      </c>
      <c r="D139" s="159" t="s">
        <v>1212</v>
      </c>
      <c r="E139" s="160">
        <v>44572</v>
      </c>
      <c r="F139" s="159">
        <v>2</v>
      </c>
      <c r="G139" s="159" t="s">
        <v>844</v>
      </c>
      <c r="H139" s="159" t="s">
        <v>1040</v>
      </c>
      <c r="I139" s="159">
        <v>58</v>
      </c>
      <c r="J139" s="159">
        <v>4.0999999999999996</v>
      </c>
      <c r="K139" s="159">
        <v>4.9000000000000004</v>
      </c>
      <c r="L139" s="159">
        <v>151</v>
      </c>
      <c r="M139" s="159">
        <v>143</v>
      </c>
      <c r="N139" s="159">
        <v>3</v>
      </c>
      <c r="O139" s="159">
        <f t="shared" si="3"/>
        <v>140</v>
      </c>
      <c r="P139" s="159"/>
      <c r="Q139" s="159" t="s">
        <v>1215</v>
      </c>
      <c r="R139" s="159">
        <v>1496</v>
      </c>
      <c r="S139" s="20">
        <v>3220481301</v>
      </c>
      <c r="T139" s="159" t="s">
        <v>274</v>
      </c>
      <c r="U139" s="159" t="s">
        <v>1043</v>
      </c>
    </row>
    <row r="140" spans="1:21" ht="15.75" customHeight="1">
      <c r="A140" s="51">
        <v>50</v>
      </c>
      <c r="B140" s="161" t="s">
        <v>1048</v>
      </c>
      <c r="C140" s="159" t="s">
        <v>1037</v>
      </c>
      <c r="D140" s="159" t="s">
        <v>1212</v>
      </c>
      <c r="E140" s="160">
        <v>44572</v>
      </c>
      <c r="F140" s="159">
        <v>2</v>
      </c>
      <c r="G140" s="159" t="s">
        <v>844</v>
      </c>
      <c r="H140" s="159" t="s">
        <v>1040</v>
      </c>
      <c r="I140" s="159">
        <v>58</v>
      </c>
      <c r="J140" s="159">
        <v>4.2</v>
      </c>
      <c r="K140" s="159">
        <v>3.7</v>
      </c>
      <c r="L140" s="159">
        <v>150</v>
      </c>
      <c r="M140" s="159">
        <v>142</v>
      </c>
      <c r="N140" s="159">
        <v>11</v>
      </c>
      <c r="O140" s="159">
        <f t="shared" si="3"/>
        <v>131</v>
      </c>
      <c r="P140" s="159"/>
      <c r="Q140" s="159" t="s">
        <v>1216</v>
      </c>
      <c r="R140" s="159">
        <v>2747</v>
      </c>
      <c r="S140" s="20">
        <v>3220481301</v>
      </c>
      <c r="T140" s="159" t="s">
        <v>274</v>
      </c>
      <c r="U140" s="159" t="s">
        <v>1043</v>
      </c>
    </row>
    <row r="141" spans="1:21" ht="15.75" customHeight="1">
      <c r="A141" s="51">
        <v>51</v>
      </c>
      <c r="B141" s="161" t="s">
        <v>1048</v>
      </c>
      <c r="C141" s="159" t="s">
        <v>1037</v>
      </c>
      <c r="D141" s="159" t="s">
        <v>1212</v>
      </c>
      <c r="E141" s="160">
        <v>44572</v>
      </c>
      <c r="F141" s="159">
        <v>2</v>
      </c>
      <c r="G141" s="159" t="s">
        <v>844</v>
      </c>
      <c r="H141" s="159" t="s">
        <v>1040</v>
      </c>
      <c r="I141" s="159">
        <v>60</v>
      </c>
      <c r="J141" s="159">
        <v>8</v>
      </c>
      <c r="K141" s="159">
        <v>0.8</v>
      </c>
      <c r="L141" s="159">
        <v>54</v>
      </c>
      <c r="M141" s="159">
        <v>50</v>
      </c>
      <c r="N141" s="159">
        <v>4</v>
      </c>
      <c r="O141" s="159">
        <f t="shared" si="3"/>
        <v>46</v>
      </c>
      <c r="P141" s="159"/>
      <c r="Q141" s="159" t="s">
        <v>1217</v>
      </c>
      <c r="R141" s="159">
        <v>1680</v>
      </c>
      <c r="S141" s="20">
        <v>3220481301</v>
      </c>
      <c r="T141" s="159" t="s">
        <v>1077</v>
      </c>
      <c r="U141" s="159" t="s">
        <v>1043</v>
      </c>
    </row>
    <row r="142" spans="1:21" ht="15.75" customHeight="1">
      <c r="A142" s="51">
        <v>52</v>
      </c>
      <c r="B142" s="161" t="s">
        <v>1048</v>
      </c>
      <c r="C142" s="159" t="s">
        <v>1037</v>
      </c>
      <c r="D142" s="159" t="s">
        <v>1212</v>
      </c>
      <c r="E142" s="160">
        <v>44572</v>
      </c>
      <c r="F142" s="159">
        <v>2</v>
      </c>
      <c r="G142" s="159" t="s">
        <v>844</v>
      </c>
      <c r="H142" s="159" t="s">
        <v>1040</v>
      </c>
      <c r="I142" s="159">
        <v>102</v>
      </c>
      <c r="J142" s="159">
        <v>9</v>
      </c>
      <c r="K142" s="159">
        <v>3</v>
      </c>
      <c r="L142" s="159">
        <v>115</v>
      </c>
      <c r="M142" s="159">
        <v>106</v>
      </c>
      <c r="N142" s="159">
        <v>1</v>
      </c>
      <c r="O142" s="159">
        <f t="shared" si="3"/>
        <v>105</v>
      </c>
      <c r="P142" s="159"/>
      <c r="Q142" s="159" t="s">
        <v>1218</v>
      </c>
      <c r="R142" s="159">
        <v>1033</v>
      </c>
      <c r="S142" s="20">
        <v>3220481301</v>
      </c>
      <c r="T142" s="159" t="s">
        <v>1077</v>
      </c>
      <c r="U142" s="159" t="s">
        <v>1043</v>
      </c>
    </row>
    <row r="143" spans="1:21" ht="15.75" customHeight="1">
      <c r="A143" s="51">
        <v>53</v>
      </c>
      <c r="B143" s="161" t="s">
        <v>1048</v>
      </c>
      <c r="C143" s="159" t="s">
        <v>1037</v>
      </c>
      <c r="D143" s="159" t="s">
        <v>1219</v>
      </c>
      <c r="E143" s="160">
        <v>44578</v>
      </c>
      <c r="F143" s="159">
        <v>2</v>
      </c>
      <c r="G143" s="159" t="s">
        <v>844</v>
      </c>
      <c r="H143" s="159" t="s">
        <v>1046</v>
      </c>
      <c r="I143" s="159">
        <v>17</v>
      </c>
      <c r="J143" s="159">
        <v>1.1000000000000001</v>
      </c>
      <c r="K143" s="159">
        <v>7.6</v>
      </c>
      <c r="L143" s="159">
        <v>223</v>
      </c>
      <c r="M143" s="159">
        <v>210</v>
      </c>
      <c r="N143" s="159">
        <v>21</v>
      </c>
      <c r="O143" s="159">
        <f t="shared" si="3"/>
        <v>189</v>
      </c>
      <c r="P143" s="159"/>
      <c r="Q143" s="159" t="s">
        <v>1220</v>
      </c>
      <c r="R143" s="159">
        <v>4222</v>
      </c>
      <c r="S143" s="20">
        <v>3220481301</v>
      </c>
      <c r="T143" s="159" t="s">
        <v>274</v>
      </c>
      <c r="U143" s="159" t="s">
        <v>1221</v>
      </c>
    </row>
    <row r="144" spans="1:21" ht="15.75" customHeight="1">
      <c r="A144" s="51">
        <v>54</v>
      </c>
      <c r="B144" s="161" t="s">
        <v>1048</v>
      </c>
      <c r="C144" s="159" t="s">
        <v>1037</v>
      </c>
      <c r="D144" s="159" t="s">
        <v>1222</v>
      </c>
      <c r="E144" s="160">
        <v>44586</v>
      </c>
      <c r="F144" s="159">
        <v>3</v>
      </c>
      <c r="G144" s="159" t="s">
        <v>844</v>
      </c>
      <c r="H144" s="159" t="s">
        <v>1046</v>
      </c>
      <c r="I144" s="159">
        <v>6</v>
      </c>
      <c r="J144" s="159">
        <v>5</v>
      </c>
      <c r="K144" s="159">
        <v>1.4</v>
      </c>
      <c r="L144" s="159">
        <v>266</v>
      </c>
      <c r="M144" s="159">
        <v>252</v>
      </c>
      <c r="N144" s="159">
        <v>15</v>
      </c>
      <c r="O144" s="159">
        <f t="shared" si="3"/>
        <v>237</v>
      </c>
      <c r="P144" s="159"/>
      <c r="Q144" s="159" t="s">
        <v>1223</v>
      </c>
      <c r="R144" s="159">
        <v>3698</v>
      </c>
      <c r="S144" s="20">
        <v>3220481301</v>
      </c>
      <c r="T144" s="159" t="s">
        <v>274</v>
      </c>
      <c r="U144" s="159" t="s">
        <v>1221</v>
      </c>
    </row>
    <row r="145" spans="1:21" ht="15.75" customHeight="1">
      <c r="A145" s="51">
        <v>55</v>
      </c>
      <c r="B145" s="161" t="s">
        <v>1048</v>
      </c>
      <c r="C145" s="159" t="s">
        <v>1037</v>
      </c>
      <c r="D145" s="159" t="s">
        <v>1222</v>
      </c>
      <c r="E145" s="160">
        <v>44586</v>
      </c>
      <c r="F145" s="159" t="s">
        <v>41</v>
      </c>
      <c r="G145" s="159" t="s">
        <v>844</v>
      </c>
      <c r="H145" s="159" t="s">
        <v>1040</v>
      </c>
      <c r="I145" s="159">
        <v>102</v>
      </c>
      <c r="J145" s="159">
        <v>11</v>
      </c>
      <c r="K145" s="159">
        <v>0.8</v>
      </c>
      <c r="L145" s="159">
        <v>59</v>
      </c>
      <c r="M145" s="159">
        <v>54</v>
      </c>
      <c r="N145" s="159">
        <v>2</v>
      </c>
      <c r="O145" s="159">
        <f t="shared" si="3"/>
        <v>52</v>
      </c>
      <c r="P145" s="159"/>
      <c r="Q145" s="159" t="s">
        <v>1224</v>
      </c>
      <c r="R145" s="159">
        <v>873</v>
      </c>
      <c r="S145" s="20">
        <v>3220481301</v>
      </c>
      <c r="T145" s="159" t="s">
        <v>274</v>
      </c>
      <c r="U145" s="159" t="s">
        <v>1043</v>
      </c>
    </row>
    <row r="146" spans="1:21" ht="15.75" customHeight="1">
      <c r="A146" s="51">
        <v>56</v>
      </c>
      <c r="B146" s="161" t="s">
        <v>1048</v>
      </c>
      <c r="C146" s="159" t="s">
        <v>1037</v>
      </c>
      <c r="D146" s="159" t="s">
        <v>1225</v>
      </c>
      <c r="E146" s="160">
        <v>44592</v>
      </c>
      <c r="F146" s="159" t="s">
        <v>41</v>
      </c>
      <c r="G146" s="159" t="s">
        <v>844</v>
      </c>
      <c r="H146" s="159" t="s">
        <v>1046</v>
      </c>
      <c r="I146" s="159">
        <v>17</v>
      </c>
      <c r="J146" s="159">
        <v>1.2</v>
      </c>
      <c r="K146" s="159">
        <v>8.1</v>
      </c>
      <c r="L146" s="159">
        <v>159</v>
      </c>
      <c r="M146" s="159">
        <v>150</v>
      </c>
      <c r="N146" s="159">
        <v>29</v>
      </c>
      <c r="O146" s="159">
        <f t="shared" si="3"/>
        <v>121</v>
      </c>
      <c r="P146" s="159"/>
      <c r="Q146" s="159" t="s">
        <v>1226</v>
      </c>
      <c r="R146" s="159">
        <v>4329</v>
      </c>
      <c r="S146" s="20">
        <v>3220481301</v>
      </c>
      <c r="T146" s="159" t="s">
        <v>274</v>
      </c>
      <c r="U146" s="159" t="s">
        <v>1221</v>
      </c>
    </row>
    <row r="147" spans="1:21" ht="15.75" customHeight="1">
      <c r="A147" s="51">
        <v>57</v>
      </c>
      <c r="B147" s="161" t="s">
        <v>1048</v>
      </c>
      <c r="C147" s="159" t="s">
        <v>1037</v>
      </c>
      <c r="D147" s="159" t="s">
        <v>1225</v>
      </c>
      <c r="E147" s="160">
        <v>44592</v>
      </c>
      <c r="F147" s="159" t="s">
        <v>41</v>
      </c>
      <c r="G147" s="159" t="s">
        <v>844</v>
      </c>
      <c r="H147" s="159" t="s">
        <v>1046</v>
      </c>
      <c r="I147" s="159">
        <v>55</v>
      </c>
      <c r="J147" s="159">
        <v>2.1</v>
      </c>
      <c r="K147" s="159">
        <v>4.5999999999999996</v>
      </c>
      <c r="L147" s="159">
        <v>246</v>
      </c>
      <c r="M147" s="159">
        <v>233</v>
      </c>
      <c r="N147" s="159">
        <v>13</v>
      </c>
      <c r="O147" s="159">
        <f t="shared" si="3"/>
        <v>220</v>
      </c>
      <c r="P147" s="159"/>
      <c r="Q147" s="159" t="s">
        <v>1227</v>
      </c>
      <c r="R147" s="159">
        <v>3318</v>
      </c>
      <c r="S147" s="20">
        <v>3220481301</v>
      </c>
      <c r="T147" s="159" t="s">
        <v>274</v>
      </c>
      <c r="U147" s="159" t="s">
        <v>1043</v>
      </c>
    </row>
    <row r="148" spans="1:21" ht="15.75" customHeight="1">
      <c r="A148" s="51">
        <v>58</v>
      </c>
      <c r="B148" s="161" t="s">
        <v>1048</v>
      </c>
      <c r="C148" s="159" t="s">
        <v>1037</v>
      </c>
      <c r="D148" s="159" t="s">
        <v>1225</v>
      </c>
      <c r="E148" s="160">
        <v>44592</v>
      </c>
      <c r="F148" s="159" t="s">
        <v>41</v>
      </c>
      <c r="G148" s="159" t="s">
        <v>844</v>
      </c>
      <c r="H148" s="159" t="s">
        <v>1046</v>
      </c>
      <c r="I148" s="159">
        <v>55</v>
      </c>
      <c r="J148" s="159">
        <v>2</v>
      </c>
      <c r="K148" s="159">
        <v>4.5999999999999996</v>
      </c>
      <c r="L148" s="159">
        <v>256</v>
      </c>
      <c r="M148" s="159">
        <v>243</v>
      </c>
      <c r="N148" s="159">
        <v>12</v>
      </c>
      <c r="O148" s="159">
        <f t="shared" si="3"/>
        <v>231</v>
      </c>
      <c r="P148" s="159"/>
      <c r="Q148" s="159" t="s">
        <v>1228</v>
      </c>
      <c r="R148" s="159">
        <v>3255</v>
      </c>
      <c r="S148" s="20">
        <v>3220481301</v>
      </c>
      <c r="T148" s="159"/>
      <c r="U148" s="159" t="s">
        <v>1043</v>
      </c>
    </row>
    <row r="149" spans="1:21" ht="15.75" customHeight="1">
      <c r="A149" s="51">
        <v>59</v>
      </c>
      <c r="B149" s="161" t="s">
        <v>1048</v>
      </c>
      <c r="C149" s="159" t="s">
        <v>1037</v>
      </c>
      <c r="D149" s="159" t="s">
        <v>1225</v>
      </c>
      <c r="E149" s="160">
        <v>44592</v>
      </c>
      <c r="F149" s="159" t="s">
        <v>41</v>
      </c>
      <c r="G149" s="159" t="s">
        <v>844</v>
      </c>
      <c r="H149" s="159" t="s">
        <v>1040</v>
      </c>
      <c r="I149" s="159">
        <v>60</v>
      </c>
      <c r="J149" s="159">
        <v>6.1</v>
      </c>
      <c r="K149" s="159">
        <v>0.9</v>
      </c>
      <c r="L149" s="159">
        <v>157</v>
      </c>
      <c r="M149" s="159">
        <v>147</v>
      </c>
      <c r="N149" s="159">
        <v>10</v>
      </c>
      <c r="O149" s="159">
        <f t="shared" si="3"/>
        <v>137</v>
      </c>
      <c r="P149" s="159"/>
      <c r="Q149" s="159" t="s">
        <v>1229</v>
      </c>
      <c r="R149" s="159">
        <v>4157</v>
      </c>
      <c r="S149" s="20">
        <v>3220481301</v>
      </c>
      <c r="T149" s="159" t="s">
        <v>274</v>
      </c>
      <c r="U149" s="159" t="s">
        <v>1043</v>
      </c>
    </row>
    <row r="150" spans="1:21" ht="15.7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159"/>
      <c r="U150" s="20"/>
    </row>
    <row r="151" spans="1:21" ht="15.75" customHeight="1">
      <c r="A151" s="289" t="s">
        <v>29</v>
      </c>
      <c r="B151" s="290"/>
      <c r="C151" s="290"/>
      <c r="D151" s="290"/>
      <c r="E151" s="290"/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290"/>
      <c r="Q151" s="290"/>
      <c r="R151" s="290"/>
      <c r="S151" s="290"/>
      <c r="T151" s="290"/>
      <c r="U151" s="291"/>
    </row>
    <row r="152" spans="1:21" ht="15.7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1" ht="15.7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21" ht="15.7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21" ht="15.7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ht="15.7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</row>
    <row r="157" spans="1:21" ht="15.75" customHeight="1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21" ht="15.75" customHeight="1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21" ht="15.75" customHeight="1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21" ht="15.7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21" ht="15.75" customHeight="1">
      <c r="A161" s="289" t="s">
        <v>30</v>
      </c>
      <c r="B161" s="292"/>
      <c r="C161" s="292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3"/>
    </row>
    <row r="162" spans="1:21" ht="15.7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21" ht="15.7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21" ht="15.7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</row>
    <row r="165" spans="1:21" ht="15.7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21" ht="15.7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15.75" customHeight="1">
      <c r="A167" s="294" t="s">
        <v>544</v>
      </c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6"/>
    </row>
    <row r="168" spans="1:21" ht="15.7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21" ht="15.7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1" ht="15.7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21" ht="15.7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21" ht="15.7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21" ht="15.7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5.7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21" ht="15.75" customHeight="1">
      <c r="A175" s="289" t="s">
        <v>31</v>
      </c>
      <c r="B175" s="290"/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90"/>
      <c r="N175" s="290"/>
      <c r="O175" s="290"/>
      <c r="P175" s="290"/>
      <c r="Q175" s="290"/>
      <c r="R175" s="290"/>
      <c r="S175" s="290"/>
      <c r="T175" s="290"/>
      <c r="U175" s="291"/>
    </row>
    <row r="176" spans="1:21" ht="15.7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ht="15.7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ht="15.7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ht="15.7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ht="15.7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ht="15.7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ht="15.7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ht="15.7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ht="15.7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ht="15.75" customHeight="1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15.75" customHeight="1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ht="15.75" customHeight="1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ht="15.75" customHeight="1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ht="15.75" customHeight="1"/>
    <row r="190" spans="1:21" ht="15.75" customHeight="1"/>
    <row r="191" spans="1:21" ht="15.75" customHeight="1"/>
    <row r="192" spans="1:2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</sheetData>
  <mergeCells count="30">
    <mergeCell ref="A1:U3"/>
    <mergeCell ref="A4:A5"/>
    <mergeCell ref="B4:B5"/>
    <mergeCell ref="C4:C5"/>
    <mergeCell ref="D4:D5"/>
    <mergeCell ref="E4:E5"/>
    <mergeCell ref="U4:U5"/>
    <mergeCell ref="F4:F5"/>
    <mergeCell ref="G4:G5"/>
    <mergeCell ref="H4:H5"/>
    <mergeCell ref="I4:I5"/>
    <mergeCell ref="J4:J5"/>
    <mergeCell ref="K4:K5"/>
    <mergeCell ref="L4:M4"/>
    <mergeCell ref="R4:R5"/>
    <mergeCell ref="S4:S5"/>
    <mergeCell ref="A151:U151"/>
    <mergeCell ref="A161:U161"/>
    <mergeCell ref="A167:U167"/>
    <mergeCell ref="A175:U175"/>
    <mergeCell ref="Q4:Q5"/>
    <mergeCell ref="A42:U42"/>
    <mergeCell ref="A72:U72"/>
    <mergeCell ref="A90:U90"/>
    <mergeCell ref="T4:T5"/>
    <mergeCell ref="A69:U69"/>
    <mergeCell ref="N4:O4"/>
    <mergeCell ref="P4:P5"/>
    <mergeCell ref="A7:T7"/>
    <mergeCell ref="A16:U16"/>
  </mergeCells>
  <pageMargins left="0.7" right="0.7" top="0.75" bottom="0.75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topLeftCell="F61" workbookViewId="0">
      <selection activeCell="Q83" sqref="Q83"/>
    </sheetView>
  </sheetViews>
  <sheetFormatPr defaultColWidth="11.25" defaultRowHeight="15" customHeight="1"/>
  <cols>
    <col min="1" max="1" width="6.75" customWidth="1"/>
    <col min="2" max="2" width="21.375" customWidth="1"/>
    <col min="3" max="3" width="14.875" customWidth="1"/>
    <col min="4" max="4" width="12.5" customWidth="1"/>
    <col min="5" max="5" width="13.5" customWidth="1"/>
    <col min="6" max="14" width="6.75" customWidth="1"/>
    <col min="15" max="15" width="13.875" customWidth="1"/>
    <col min="16" max="16" width="13.5" customWidth="1"/>
    <col min="17" max="17" width="16.625" customWidth="1"/>
    <col min="18" max="18" width="17.375" customWidth="1"/>
    <col min="19" max="19" width="20.25" customWidth="1"/>
    <col min="20" max="20" width="19.5" customWidth="1"/>
    <col min="21" max="21" width="26.62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413" t="s">
        <v>23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</row>
    <row r="8" spans="1:21" ht="15.75" customHeight="1">
      <c r="A8" s="135">
        <v>1</v>
      </c>
      <c r="B8" s="135" t="s">
        <v>859</v>
      </c>
      <c r="C8" s="135" t="s">
        <v>860</v>
      </c>
      <c r="D8" s="135" t="s">
        <v>861</v>
      </c>
      <c r="E8" s="136">
        <v>44560</v>
      </c>
      <c r="F8" s="135" t="s">
        <v>58</v>
      </c>
      <c r="G8" s="135" t="s">
        <v>655</v>
      </c>
      <c r="H8" s="135" t="s">
        <v>107</v>
      </c>
      <c r="I8" s="135">
        <v>25</v>
      </c>
      <c r="J8" s="135">
        <v>9</v>
      </c>
      <c r="K8" s="135">
        <v>2.6</v>
      </c>
      <c r="L8" s="135">
        <v>1232</v>
      </c>
      <c r="M8" s="135">
        <v>1130</v>
      </c>
      <c r="N8" s="135">
        <v>833</v>
      </c>
      <c r="O8" s="135">
        <f>M8-N8</f>
        <v>297</v>
      </c>
      <c r="P8" s="135"/>
      <c r="Q8" s="135" t="s">
        <v>862</v>
      </c>
      <c r="R8" s="135">
        <v>258066</v>
      </c>
      <c r="S8" s="135">
        <v>3222755100</v>
      </c>
      <c r="T8" s="135" t="s">
        <v>863</v>
      </c>
      <c r="U8" s="135" t="s">
        <v>864</v>
      </c>
    </row>
    <row r="9" spans="1:21" ht="15.75" customHeight="1">
      <c r="A9" s="135">
        <v>2</v>
      </c>
      <c r="B9" s="135" t="s">
        <v>859</v>
      </c>
      <c r="C9" s="135" t="s">
        <v>860</v>
      </c>
      <c r="D9" s="135" t="s">
        <v>861</v>
      </c>
      <c r="E9" s="136">
        <v>44560</v>
      </c>
      <c r="F9" s="135" t="s">
        <v>58</v>
      </c>
      <c r="G9" s="135" t="str">
        <f t="shared" ref="G9:H11" si="0">G8</f>
        <v>ССР</v>
      </c>
      <c r="H9" s="135" t="str">
        <f t="shared" si="0"/>
        <v>соснова</v>
      </c>
      <c r="I9" s="135">
        <v>25</v>
      </c>
      <c r="J9" s="135">
        <v>9</v>
      </c>
      <c r="K9" s="135">
        <v>3</v>
      </c>
      <c r="L9" s="135">
        <v>1402</v>
      </c>
      <c r="M9" s="135">
        <v>1272</v>
      </c>
      <c r="N9" s="135">
        <v>1013</v>
      </c>
      <c r="O9" s="135">
        <f t="shared" ref="O9:O72" si="1">M9-N9</f>
        <v>259</v>
      </c>
      <c r="P9" s="135"/>
      <c r="Q9" s="135" t="s">
        <v>865</v>
      </c>
      <c r="R9" s="135">
        <v>277557</v>
      </c>
      <c r="S9" s="135">
        <v>3222755100</v>
      </c>
      <c r="T9" s="135" t="s">
        <v>863</v>
      </c>
      <c r="U9" s="135" t="s">
        <v>864</v>
      </c>
    </row>
    <row r="10" spans="1:21" ht="15.75" customHeight="1">
      <c r="A10" s="135">
        <v>3</v>
      </c>
      <c r="B10" s="135" t="s">
        <v>859</v>
      </c>
      <c r="C10" s="135" t="s">
        <v>860</v>
      </c>
      <c r="D10" s="135" t="s">
        <v>861</v>
      </c>
      <c r="E10" s="136">
        <v>44560</v>
      </c>
      <c r="F10" s="135" t="s">
        <v>58</v>
      </c>
      <c r="G10" s="135" t="str">
        <f t="shared" si="0"/>
        <v>ССР</v>
      </c>
      <c r="H10" s="135" t="str">
        <f t="shared" si="0"/>
        <v>соснова</v>
      </c>
      <c r="I10" s="135">
        <v>83</v>
      </c>
      <c r="J10" s="135">
        <v>1</v>
      </c>
      <c r="K10" s="135">
        <v>2.9</v>
      </c>
      <c r="L10" s="135">
        <v>1384</v>
      </c>
      <c r="M10" s="135">
        <v>1256</v>
      </c>
      <c r="N10" s="135">
        <v>863</v>
      </c>
      <c r="O10" s="135">
        <f t="shared" si="1"/>
        <v>393</v>
      </c>
      <c r="P10" s="135"/>
      <c r="Q10" s="135" t="s">
        <v>866</v>
      </c>
      <c r="R10" s="135">
        <v>229296</v>
      </c>
      <c r="S10" s="135">
        <v>3222755100</v>
      </c>
      <c r="T10" s="135"/>
      <c r="U10" s="135" t="s">
        <v>864</v>
      </c>
    </row>
    <row r="11" spans="1:21" ht="15.75" customHeight="1">
      <c r="A11" s="135">
        <v>4</v>
      </c>
      <c r="B11" s="135" t="s">
        <v>859</v>
      </c>
      <c r="C11" s="135" t="s">
        <v>860</v>
      </c>
      <c r="D11" s="135" t="s">
        <v>867</v>
      </c>
      <c r="E11" s="136">
        <v>44560</v>
      </c>
      <c r="F11" s="135" t="s">
        <v>58</v>
      </c>
      <c r="G11" s="135" t="s">
        <v>648</v>
      </c>
      <c r="H11" s="135" t="str">
        <f t="shared" si="0"/>
        <v>соснова</v>
      </c>
      <c r="I11" s="135">
        <v>27</v>
      </c>
      <c r="J11" s="135">
        <v>7</v>
      </c>
      <c r="K11" s="135">
        <v>3</v>
      </c>
      <c r="L11" s="135">
        <v>1204</v>
      </c>
      <c r="M11" s="135">
        <v>1109</v>
      </c>
      <c r="N11" s="135">
        <v>759</v>
      </c>
      <c r="O11" s="135">
        <f t="shared" si="1"/>
        <v>350</v>
      </c>
      <c r="P11" s="135"/>
      <c r="Q11" s="135" t="s">
        <v>868</v>
      </c>
      <c r="R11" s="135">
        <v>244724</v>
      </c>
      <c r="S11" s="135">
        <v>3222755100</v>
      </c>
      <c r="T11" s="135"/>
      <c r="U11" s="135" t="s">
        <v>864</v>
      </c>
    </row>
    <row r="12" spans="1:21" ht="15.75" customHeight="1">
      <c r="A12" s="135">
        <v>5</v>
      </c>
      <c r="B12" s="135" t="s">
        <v>859</v>
      </c>
      <c r="C12" s="135" t="s">
        <v>860</v>
      </c>
      <c r="D12" s="135" t="s">
        <v>867</v>
      </c>
      <c r="E12" s="136">
        <v>44560</v>
      </c>
      <c r="F12" s="135" t="s">
        <v>58</v>
      </c>
      <c r="G12" s="135" t="s">
        <v>648</v>
      </c>
      <c r="H12" s="135" t="s">
        <v>107</v>
      </c>
      <c r="I12" s="135">
        <v>32</v>
      </c>
      <c r="J12" s="135">
        <v>4</v>
      </c>
      <c r="K12" s="135">
        <v>1.9</v>
      </c>
      <c r="L12" s="135">
        <v>849</v>
      </c>
      <c r="M12" s="135">
        <v>780</v>
      </c>
      <c r="N12" s="135">
        <v>532</v>
      </c>
      <c r="O12" s="135">
        <f t="shared" si="1"/>
        <v>248</v>
      </c>
      <c r="P12" s="135"/>
      <c r="Q12" s="135" t="s">
        <v>869</v>
      </c>
      <c r="R12" s="135">
        <v>164203</v>
      </c>
      <c r="S12" s="135">
        <v>3222755100</v>
      </c>
      <c r="T12" s="135"/>
      <c r="U12" s="135" t="s">
        <v>864</v>
      </c>
    </row>
    <row r="13" spans="1:21" ht="15.75" customHeight="1">
      <c r="A13" s="135">
        <v>6</v>
      </c>
      <c r="B13" s="135" t="s">
        <v>859</v>
      </c>
      <c r="C13" s="135" t="s">
        <v>870</v>
      </c>
      <c r="D13" s="135" t="s">
        <v>871</v>
      </c>
      <c r="E13" s="136">
        <v>44560</v>
      </c>
      <c r="F13" s="135" t="s">
        <v>58</v>
      </c>
      <c r="G13" s="135" t="s">
        <v>648</v>
      </c>
      <c r="H13" s="135" t="s">
        <v>107</v>
      </c>
      <c r="I13" s="135">
        <v>31</v>
      </c>
      <c r="J13" s="135">
        <v>10</v>
      </c>
      <c r="K13" s="135">
        <v>3</v>
      </c>
      <c r="L13" s="135">
        <v>1369</v>
      </c>
      <c r="M13" s="135">
        <v>1260</v>
      </c>
      <c r="N13" s="135">
        <v>919</v>
      </c>
      <c r="O13" s="135">
        <f t="shared" si="1"/>
        <v>341</v>
      </c>
      <c r="P13" s="135"/>
      <c r="Q13" s="135" t="s">
        <v>872</v>
      </c>
      <c r="R13" s="135">
        <v>270937</v>
      </c>
      <c r="S13" s="135">
        <v>3222755100</v>
      </c>
      <c r="T13" s="135"/>
      <c r="U13" s="135" t="s">
        <v>864</v>
      </c>
    </row>
    <row r="14" spans="1:21" ht="15.75" customHeight="1">
      <c r="A14" s="135">
        <v>7</v>
      </c>
      <c r="B14" s="135" t="s">
        <v>859</v>
      </c>
      <c r="C14" s="135" t="s">
        <v>870</v>
      </c>
      <c r="D14" s="135" t="s">
        <v>871</v>
      </c>
      <c r="E14" s="136">
        <v>44560</v>
      </c>
      <c r="F14" s="135" t="s">
        <v>58</v>
      </c>
      <c r="G14" s="135" t="s">
        <v>648</v>
      </c>
      <c r="H14" s="135" t="s">
        <v>107</v>
      </c>
      <c r="I14" s="135">
        <v>38</v>
      </c>
      <c r="J14" s="135">
        <v>21</v>
      </c>
      <c r="K14" s="135">
        <v>2.7</v>
      </c>
      <c r="L14" s="135">
        <v>1304</v>
      </c>
      <c r="M14" s="135">
        <v>1202</v>
      </c>
      <c r="N14" s="135">
        <v>813</v>
      </c>
      <c r="O14" s="135">
        <f t="shared" si="1"/>
        <v>389</v>
      </c>
      <c r="P14" s="135"/>
      <c r="Q14" s="135" t="s">
        <v>873</v>
      </c>
      <c r="R14" s="135">
        <v>257993</v>
      </c>
      <c r="S14" s="135">
        <v>3222755100</v>
      </c>
      <c r="T14" s="135"/>
      <c r="U14" s="135" t="s">
        <v>864</v>
      </c>
    </row>
    <row r="15" spans="1:21" ht="15.75" customHeight="1">
      <c r="A15" s="135">
        <v>8</v>
      </c>
      <c r="B15" s="135" t="s">
        <v>859</v>
      </c>
      <c r="C15" s="135" t="s">
        <v>870</v>
      </c>
      <c r="D15" s="135" t="s">
        <v>871</v>
      </c>
      <c r="E15" s="136">
        <v>44560</v>
      </c>
      <c r="F15" s="135" t="s">
        <v>58</v>
      </c>
      <c r="G15" s="135" t="s">
        <v>648</v>
      </c>
      <c r="H15" s="135" t="s">
        <v>107</v>
      </c>
      <c r="I15" s="135">
        <v>44</v>
      </c>
      <c r="J15" s="135">
        <v>8</v>
      </c>
      <c r="K15" s="135">
        <v>0.5</v>
      </c>
      <c r="L15" s="135">
        <v>231</v>
      </c>
      <c r="M15" s="135">
        <v>210</v>
      </c>
      <c r="N15" s="135">
        <v>173</v>
      </c>
      <c r="O15" s="135">
        <f t="shared" si="1"/>
        <v>37</v>
      </c>
      <c r="P15" s="135"/>
      <c r="Q15" s="135" t="s">
        <v>874</v>
      </c>
      <c r="R15" s="135">
        <v>46090</v>
      </c>
      <c r="S15" s="135">
        <v>3222755100</v>
      </c>
      <c r="T15" s="135"/>
      <c r="U15" s="135" t="s">
        <v>864</v>
      </c>
    </row>
    <row r="16" spans="1:21" ht="15.75" customHeight="1">
      <c r="A16" s="135">
        <v>9</v>
      </c>
      <c r="B16" s="135" t="s">
        <v>859</v>
      </c>
      <c r="C16" s="135" t="s">
        <v>870</v>
      </c>
      <c r="D16" s="135" t="s">
        <v>871</v>
      </c>
      <c r="E16" s="136">
        <v>44560</v>
      </c>
      <c r="F16" s="135" t="s">
        <v>58</v>
      </c>
      <c r="G16" s="135" t="s">
        <v>648</v>
      </c>
      <c r="H16" s="135" t="s">
        <v>107</v>
      </c>
      <c r="I16" s="135">
        <v>44</v>
      </c>
      <c r="J16" s="135">
        <v>23</v>
      </c>
      <c r="K16" s="135">
        <v>2.2999999999999998</v>
      </c>
      <c r="L16" s="135">
        <v>904</v>
      </c>
      <c r="M16" s="135">
        <v>831</v>
      </c>
      <c r="N16" s="135">
        <v>556</v>
      </c>
      <c r="O16" s="135">
        <f t="shared" si="1"/>
        <v>275</v>
      </c>
      <c r="P16" s="135"/>
      <c r="Q16" s="135" t="s">
        <v>875</v>
      </c>
      <c r="R16" s="135">
        <v>161380</v>
      </c>
      <c r="S16" s="135">
        <v>3222755100</v>
      </c>
      <c r="T16" s="135"/>
      <c r="U16" s="135" t="s">
        <v>864</v>
      </c>
    </row>
    <row r="17" spans="1:21" ht="15.75" customHeight="1">
      <c r="A17" s="135">
        <v>10</v>
      </c>
      <c r="B17" s="135" t="s">
        <v>859</v>
      </c>
      <c r="C17" s="135" t="s">
        <v>870</v>
      </c>
      <c r="D17" s="135" t="s">
        <v>871</v>
      </c>
      <c r="E17" s="136">
        <v>44560</v>
      </c>
      <c r="F17" s="135" t="s">
        <v>58</v>
      </c>
      <c r="G17" s="135" t="s">
        <v>648</v>
      </c>
      <c r="H17" s="135" t="s">
        <v>107</v>
      </c>
      <c r="I17" s="135">
        <v>45</v>
      </c>
      <c r="J17" s="135">
        <v>9</v>
      </c>
      <c r="K17" s="135">
        <v>2.2000000000000002</v>
      </c>
      <c r="L17" s="135">
        <v>1057</v>
      </c>
      <c r="M17" s="135">
        <v>967</v>
      </c>
      <c r="N17" s="135">
        <v>576</v>
      </c>
      <c r="O17" s="135">
        <f t="shared" si="1"/>
        <v>391</v>
      </c>
      <c r="P17" s="135"/>
      <c r="Q17" s="135" t="s">
        <v>876</v>
      </c>
      <c r="R17" s="135">
        <v>164640</v>
      </c>
      <c r="S17" s="135">
        <v>3222755100</v>
      </c>
      <c r="T17" s="135"/>
      <c r="U17" s="135" t="s">
        <v>864</v>
      </c>
    </row>
    <row r="18" spans="1:21" ht="15.75" customHeight="1">
      <c r="A18" s="135">
        <v>11</v>
      </c>
      <c r="B18" s="135" t="s">
        <v>859</v>
      </c>
      <c r="C18" s="135" t="s">
        <v>870</v>
      </c>
      <c r="D18" s="135" t="s">
        <v>871</v>
      </c>
      <c r="E18" s="136">
        <v>44560</v>
      </c>
      <c r="F18" s="135" t="s">
        <v>58</v>
      </c>
      <c r="G18" s="135" t="s">
        <v>648</v>
      </c>
      <c r="H18" s="135" t="s">
        <v>107</v>
      </c>
      <c r="I18" s="135">
        <v>45</v>
      </c>
      <c r="J18" s="135">
        <v>22</v>
      </c>
      <c r="K18" s="135">
        <v>2.2000000000000002</v>
      </c>
      <c r="L18" s="135">
        <v>692</v>
      </c>
      <c r="M18" s="135">
        <v>634</v>
      </c>
      <c r="N18" s="135">
        <v>463</v>
      </c>
      <c r="O18" s="135">
        <f t="shared" si="1"/>
        <v>171</v>
      </c>
      <c r="P18" s="135"/>
      <c r="Q18" s="135" t="s">
        <v>877</v>
      </c>
      <c r="R18" s="135">
        <v>132489</v>
      </c>
      <c r="S18" s="135">
        <v>3222755100</v>
      </c>
      <c r="T18" s="135"/>
      <c r="U18" s="135" t="s">
        <v>864</v>
      </c>
    </row>
    <row r="19" spans="1:21" ht="15.75" customHeight="1">
      <c r="A19" s="135">
        <v>12</v>
      </c>
      <c r="B19" s="135" t="s">
        <v>859</v>
      </c>
      <c r="C19" s="135" t="s">
        <v>870</v>
      </c>
      <c r="D19" s="135" t="s">
        <v>878</v>
      </c>
      <c r="E19" s="136">
        <v>44560</v>
      </c>
      <c r="F19" s="135" t="s">
        <v>58</v>
      </c>
      <c r="G19" s="135" t="s">
        <v>655</v>
      </c>
      <c r="H19" s="135" t="s">
        <v>107</v>
      </c>
      <c r="I19" s="135">
        <v>32</v>
      </c>
      <c r="J19" s="135">
        <v>1</v>
      </c>
      <c r="K19" s="135">
        <v>2.8</v>
      </c>
      <c r="L19" s="135">
        <v>1203</v>
      </c>
      <c r="M19" s="135">
        <v>1098</v>
      </c>
      <c r="N19" s="135">
        <v>861</v>
      </c>
      <c r="O19" s="135">
        <f t="shared" si="1"/>
        <v>237</v>
      </c>
      <c r="P19" s="135"/>
      <c r="Q19" s="135" t="s">
        <v>879</v>
      </c>
      <c r="R19" s="135">
        <v>241118</v>
      </c>
      <c r="S19" s="135">
        <v>3222755100</v>
      </c>
      <c r="T19" s="135"/>
      <c r="U19" s="135" t="s">
        <v>864</v>
      </c>
    </row>
    <row r="20" spans="1:21" ht="15.75" customHeight="1">
      <c r="A20" s="135">
        <v>13</v>
      </c>
      <c r="B20" s="135" t="s">
        <v>859</v>
      </c>
      <c r="C20" s="135" t="s">
        <v>870</v>
      </c>
      <c r="D20" s="135" t="s">
        <v>878</v>
      </c>
      <c r="E20" s="136">
        <v>44560</v>
      </c>
      <c r="F20" s="135" t="s">
        <v>58</v>
      </c>
      <c r="G20" s="135" t="s">
        <v>655</v>
      </c>
      <c r="H20" s="135" t="s">
        <v>107</v>
      </c>
      <c r="I20" s="135">
        <v>34</v>
      </c>
      <c r="J20" s="135">
        <v>5</v>
      </c>
      <c r="K20" s="135">
        <v>1.9</v>
      </c>
      <c r="L20" s="135">
        <v>873</v>
      </c>
      <c r="M20" s="135">
        <v>796</v>
      </c>
      <c r="N20" s="135">
        <v>651</v>
      </c>
      <c r="O20" s="135">
        <f t="shared" si="1"/>
        <v>145</v>
      </c>
      <c r="P20" s="135"/>
      <c r="Q20" s="135" t="s">
        <v>880</v>
      </c>
      <c r="R20" s="135">
        <v>184415</v>
      </c>
      <c r="S20" s="135">
        <v>3222755100</v>
      </c>
      <c r="T20" s="135"/>
      <c r="U20" s="135" t="s">
        <v>864</v>
      </c>
    </row>
    <row r="21" spans="1:21" ht="15.75" customHeight="1">
      <c r="A21" s="135">
        <v>14</v>
      </c>
      <c r="B21" s="135" t="s">
        <v>859</v>
      </c>
      <c r="C21" s="135" t="s">
        <v>870</v>
      </c>
      <c r="D21" s="135" t="s">
        <v>878</v>
      </c>
      <c r="E21" s="136">
        <v>44560</v>
      </c>
      <c r="F21" s="135" t="s">
        <v>58</v>
      </c>
      <c r="G21" s="135" t="s">
        <v>655</v>
      </c>
      <c r="H21" s="135" t="s">
        <v>107</v>
      </c>
      <c r="I21" s="135">
        <v>36</v>
      </c>
      <c r="J21" s="135">
        <v>21</v>
      </c>
      <c r="K21" s="135">
        <v>2.6</v>
      </c>
      <c r="L21" s="135">
        <v>877</v>
      </c>
      <c r="M21" s="135">
        <v>802</v>
      </c>
      <c r="N21" s="135">
        <v>525</v>
      </c>
      <c r="O21" s="135">
        <f t="shared" si="1"/>
        <v>277</v>
      </c>
      <c r="P21" s="135"/>
      <c r="Q21" s="135" t="s">
        <v>881</v>
      </c>
      <c r="R21" s="135">
        <v>152978</v>
      </c>
      <c r="S21" s="135">
        <v>3222755100</v>
      </c>
      <c r="T21" s="135"/>
      <c r="U21" s="135" t="s">
        <v>864</v>
      </c>
    </row>
    <row r="22" spans="1:21" ht="15.75" customHeight="1">
      <c r="A22" s="135">
        <v>15</v>
      </c>
      <c r="B22" s="135" t="s">
        <v>859</v>
      </c>
      <c r="C22" s="135" t="s">
        <v>882</v>
      </c>
      <c r="D22" s="135" t="s">
        <v>883</v>
      </c>
      <c r="E22" s="136">
        <v>44560</v>
      </c>
      <c r="F22" s="135" t="s">
        <v>58</v>
      </c>
      <c r="G22" s="135" t="s">
        <v>648</v>
      </c>
      <c r="H22" s="135" t="s">
        <v>107</v>
      </c>
      <c r="I22" s="135">
        <v>63</v>
      </c>
      <c r="J22" s="135">
        <v>1</v>
      </c>
      <c r="K22" s="135">
        <v>1.2</v>
      </c>
      <c r="L22" s="135">
        <v>395</v>
      </c>
      <c r="M22" s="135">
        <v>361</v>
      </c>
      <c r="N22" s="135">
        <v>194</v>
      </c>
      <c r="O22" s="135">
        <f t="shared" si="1"/>
        <v>167</v>
      </c>
      <c r="P22" s="135"/>
      <c r="Q22" s="135" t="s">
        <v>884</v>
      </c>
      <c r="R22" s="135">
        <v>53890</v>
      </c>
      <c r="S22" s="135">
        <v>3222755100</v>
      </c>
      <c r="T22" s="135" t="s">
        <v>863</v>
      </c>
      <c r="U22" s="135" t="s">
        <v>864</v>
      </c>
    </row>
    <row r="23" spans="1:21" ht="15.75" customHeight="1">
      <c r="A23" s="135">
        <v>16</v>
      </c>
      <c r="B23" s="135" t="s">
        <v>859</v>
      </c>
      <c r="C23" s="135" t="s">
        <v>882</v>
      </c>
      <c r="D23" s="135" t="s">
        <v>883</v>
      </c>
      <c r="E23" s="136">
        <v>44560</v>
      </c>
      <c r="F23" s="135" t="s">
        <v>58</v>
      </c>
      <c r="G23" s="135" t="s">
        <v>648</v>
      </c>
      <c r="H23" s="135" t="s">
        <v>107</v>
      </c>
      <c r="I23" s="135">
        <v>64</v>
      </c>
      <c r="J23" s="135">
        <v>9</v>
      </c>
      <c r="K23" s="135">
        <v>1.6</v>
      </c>
      <c r="L23" s="135">
        <v>699</v>
      </c>
      <c r="M23" s="135">
        <v>637</v>
      </c>
      <c r="N23" s="135">
        <v>457</v>
      </c>
      <c r="O23" s="135">
        <f t="shared" si="1"/>
        <v>180</v>
      </c>
      <c r="P23" s="135"/>
      <c r="Q23" s="135" t="s">
        <v>885</v>
      </c>
      <c r="R23" s="135">
        <v>128803</v>
      </c>
      <c r="S23" s="135">
        <v>3222755100</v>
      </c>
      <c r="T23" s="135" t="s">
        <v>863</v>
      </c>
      <c r="U23" s="135" t="s">
        <v>864</v>
      </c>
    </row>
    <row r="24" spans="1:21" ht="15.75" customHeight="1">
      <c r="A24" s="135">
        <v>17</v>
      </c>
      <c r="B24" s="135" t="s">
        <v>859</v>
      </c>
      <c r="C24" s="135" t="s">
        <v>882</v>
      </c>
      <c r="D24" s="135" t="s">
        <v>883</v>
      </c>
      <c r="E24" s="136">
        <v>44560</v>
      </c>
      <c r="F24" s="135" t="s">
        <v>58</v>
      </c>
      <c r="G24" s="135" t="s">
        <v>648</v>
      </c>
      <c r="H24" s="135" t="s">
        <v>107</v>
      </c>
      <c r="I24" s="135">
        <v>74</v>
      </c>
      <c r="J24" s="135">
        <v>14</v>
      </c>
      <c r="K24" s="135">
        <v>1.1000000000000001</v>
      </c>
      <c r="L24" s="135">
        <v>596</v>
      </c>
      <c r="M24" s="135">
        <v>546</v>
      </c>
      <c r="N24" s="135">
        <v>294</v>
      </c>
      <c r="O24" s="135">
        <f t="shared" si="1"/>
        <v>252</v>
      </c>
      <c r="P24" s="135"/>
      <c r="Q24" s="135" t="s">
        <v>886</v>
      </c>
      <c r="R24" s="135">
        <v>86489</v>
      </c>
      <c r="S24" s="135">
        <v>3222755100</v>
      </c>
      <c r="T24" s="135"/>
      <c r="U24" s="135" t="s">
        <v>864</v>
      </c>
    </row>
    <row r="25" spans="1:21" ht="15.75" customHeight="1">
      <c r="A25" s="135">
        <v>18</v>
      </c>
      <c r="B25" s="135" t="s">
        <v>859</v>
      </c>
      <c r="C25" s="135" t="s">
        <v>882</v>
      </c>
      <c r="D25" s="135" t="s">
        <v>883</v>
      </c>
      <c r="E25" s="136">
        <v>44560</v>
      </c>
      <c r="F25" s="135" t="s">
        <v>58</v>
      </c>
      <c r="G25" s="135" t="s">
        <v>648</v>
      </c>
      <c r="H25" s="135" t="s">
        <v>107</v>
      </c>
      <c r="I25" s="135">
        <v>98</v>
      </c>
      <c r="J25" s="135">
        <v>7</v>
      </c>
      <c r="K25" s="135">
        <v>1.7</v>
      </c>
      <c r="L25" s="135">
        <v>700</v>
      </c>
      <c r="M25" s="135">
        <v>646</v>
      </c>
      <c r="N25" s="135">
        <v>274</v>
      </c>
      <c r="O25" s="135">
        <f t="shared" si="1"/>
        <v>372</v>
      </c>
      <c r="P25" s="135"/>
      <c r="Q25" s="135" t="s">
        <v>887</v>
      </c>
      <c r="R25" s="135">
        <v>84427</v>
      </c>
      <c r="S25" s="135">
        <v>3222755100</v>
      </c>
      <c r="T25" s="135"/>
      <c r="U25" s="135" t="s">
        <v>864</v>
      </c>
    </row>
    <row r="26" spans="1:21" ht="15.75" customHeight="1">
      <c r="A26" s="135">
        <v>19</v>
      </c>
      <c r="B26" s="135" t="s">
        <v>859</v>
      </c>
      <c r="C26" s="135" t="s">
        <v>882</v>
      </c>
      <c r="D26" s="135" t="s">
        <v>883</v>
      </c>
      <c r="E26" s="136">
        <v>44560</v>
      </c>
      <c r="F26" s="135" t="s">
        <v>58</v>
      </c>
      <c r="G26" s="135" t="s">
        <v>648</v>
      </c>
      <c r="H26" s="135" t="s">
        <v>107</v>
      </c>
      <c r="I26" s="135">
        <v>98</v>
      </c>
      <c r="J26" s="135">
        <v>21</v>
      </c>
      <c r="K26" s="135">
        <v>2.8</v>
      </c>
      <c r="L26" s="135">
        <v>1125</v>
      </c>
      <c r="M26" s="135">
        <v>1043</v>
      </c>
      <c r="N26" s="135">
        <v>590</v>
      </c>
      <c r="O26" s="135">
        <f t="shared" si="1"/>
        <v>453</v>
      </c>
      <c r="P26" s="135"/>
      <c r="Q26" s="135" t="s">
        <v>888</v>
      </c>
      <c r="R26" s="135">
        <v>182256</v>
      </c>
      <c r="S26" s="135">
        <v>3222755100</v>
      </c>
      <c r="T26" s="135"/>
      <c r="U26" s="135" t="s">
        <v>864</v>
      </c>
    </row>
    <row r="27" spans="1:21" ht="15.75" customHeight="1">
      <c r="A27" s="135">
        <v>20</v>
      </c>
      <c r="B27" s="135" t="s">
        <v>859</v>
      </c>
      <c r="C27" s="135" t="s">
        <v>882</v>
      </c>
      <c r="D27" s="135" t="s">
        <v>883</v>
      </c>
      <c r="E27" s="136">
        <v>44560</v>
      </c>
      <c r="F27" s="135" t="s">
        <v>58</v>
      </c>
      <c r="G27" s="135" t="s">
        <v>648</v>
      </c>
      <c r="H27" s="135" t="s">
        <v>107</v>
      </c>
      <c r="I27" s="135">
        <v>98</v>
      </c>
      <c r="J27" s="135">
        <v>30</v>
      </c>
      <c r="K27" s="135">
        <v>1.3</v>
      </c>
      <c r="L27" s="135">
        <v>403</v>
      </c>
      <c r="M27" s="135">
        <v>360</v>
      </c>
      <c r="N27" s="135">
        <v>162</v>
      </c>
      <c r="O27" s="135">
        <f t="shared" si="1"/>
        <v>198</v>
      </c>
      <c r="P27" s="135"/>
      <c r="Q27" s="135" t="s">
        <v>889</v>
      </c>
      <c r="R27" s="135">
        <v>44866</v>
      </c>
      <c r="S27" s="135">
        <v>3222755100</v>
      </c>
      <c r="T27" s="135"/>
      <c r="U27" s="135" t="s">
        <v>864</v>
      </c>
    </row>
    <row r="28" spans="1:21" ht="15.75" customHeight="1">
      <c r="A28" s="135">
        <v>21</v>
      </c>
      <c r="B28" s="135" t="s">
        <v>859</v>
      </c>
      <c r="C28" s="135" t="s">
        <v>882</v>
      </c>
      <c r="D28" s="135" t="s">
        <v>890</v>
      </c>
      <c r="E28" s="136">
        <v>44560</v>
      </c>
      <c r="F28" s="135" t="s">
        <v>58</v>
      </c>
      <c r="G28" s="135" t="s">
        <v>655</v>
      </c>
      <c r="H28" s="135" t="s">
        <v>107</v>
      </c>
      <c r="I28" s="135">
        <v>99</v>
      </c>
      <c r="J28" s="135">
        <v>12</v>
      </c>
      <c r="K28" s="135">
        <v>1.1000000000000001</v>
      </c>
      <c r="L28" s="135">
        <v>467</v>
      </c>
      <c r="M28" s="135">
        <v>436</v>
      </c>
      <c r="N28" s="135">
        <v>209</v>
      </c>
      <c r="O28" s="135">
        <f t="shared" si="1"/>
        <v>227</v>
      </c>
      <c r="P28" s="135"/>
      <c r="Q28" s="135" t="s">
        <v>891</v>
      </c>
      <c r="R28" s="135">
        <v>66315</v>
      </c>
      <c r="S28" s="135">
        <v>3222755100</v>
      </c>
      <c r="T28" s="135"/>
      <c r="U28" s="135" t="s">
        <v>864</v>
      </c>
    </row>
    <row r="29" spans="1:21" ht="15.75" customHeight="1">
      <c r="A29" s="135">
        <v>22</v>
      </c>
      <c r="B29" s="135" t="s">
        <v>859</v>
      </c>
      <c r="C29" s="135" t="s">
        <v>882</v>
      </c>
      <c r="D29" s="135" t="s">
        <v>890</v>
      </c>
      <c r="E29" s="136">
        <v>44560</v>
      </c>
      <c r="F29" s="135" t="s">
        <v>58</v>
      </c>
      <c r="G29" s="135" t="s">
        <v>655</v>
      </c>
      <c r="H29" s="135" t="s">
        <v>107</v>
      </c>
      <c r="I29" s="135">
        <v>99</v>
      </c>
      <c r="J29" s="135">
        <v>12</v>
      </c>
      <c r="K29" s="135">
        <v>2.8</v>
      </c>
      <c r="L29" s="135">
        <v>1175</v>
      </c>
      <c r="M29" s="135">
        <v>1085</v>
      </c>
      <c r="N29" s="135">
        <v>549</v>
      </c>
      <c r="O29" s="135">
        <f t="shared" si="1"/>
        <v>536</v>
      </c>
      <c r="P29" s="135"/>
      <c r="Q29" s="135" t="s">
        <v>892</v>
      </c>
      <c r="R29" s="135">
        <v>163905</v>
      </c>
      <c r="S29" s="135">
        <v>3222755100</v>
      </c>
      <c r="T29" s="135"/>
      <c r="U29" s="135" t="s">
        <v>864</v>
      </c>
    </row>
    <row r="30" spans="1:21" ht="15.75" customHeight="1">
      <c r="A30" s="135">
        <v>23</v>
      </c>
      <c r="B30" s="135" t="s">
        <v>859</v>
      </c>
      <c r="C30" s="135" t="s">
        <v>893</v>
      </c>
      <c r="D30" s="135" t="s">
        <v>894</v>
      </c>
      <c r="E30" s="136">
        <v>44560</v>
      </c>
      <c r="F30" s="135" t="s">
        <v>58</v>
      </c>
      <c r="G30" s="135" t="s">
        <v>648</v>
      </c>
      <c r="H30" s="135" t="s">
        <v>107</v>
      </c>
      <c r="I30" s="135">
        <v>25</v>
      </c>
      <c r="J30" s="135">
        <v>4</v>
      </c>
      <c r="K30" s="135">
        <v>2.5</v>
      </c>
      <c r="L30" s="135">
        <v>948</v>
      </c>
      <c r="M30" s="135">
        <v>869</v>
      </c>
      <c r="N30" s="135">
        <v>500</v>
      </c>
      <c r="O30" s="135">
        <f t="shared" si="1"/>
        <v>369</v>
      </c>
      <c r="P30" s="135"/>
      <c r="Q30" s="135" t="s">
        <v>895</v>
      </c>
      <c r="R30" s="135">
        <v>145440</v>
      </c>
      <c r="S30" s="135">
        <v>3222755100</v>
      </c>
      <c r="T30" s="135"/>
      <c r="U30" s="135" t="s">
        <v>864</v>
      </c>
    </row>
    <row r="31" spans="1:21" ht="15.75" customHeight="1">
      <c r="A31" s="135">
        <v>24</v>
      </c>
      <c r="B31" s="135" t="s">
        <v>859</v>
      </c>
      <c r="C31" s="135" t="s">
        <v>893</v>
      </c>
      <c r="D31" s="135" t="s">
        <v>894</v>
      </c>
      <c r="E31" s="136">
        <v>44560</v>
      </c>
      <c r="F31" s="135" t="s">
        <v>58</v>
      </c>
      <c r="G31" s="135" t="s">
        <v>648</v>
      </c>
      <c r="H31" s="135" t="s">
        <v>107</v>
      </c>
      <c r="I31" s="135">
        <v>40</v>
      </c>
      <c r="J31" s="135">
        <v>18</v>
      </c>
      <c r="K31" s="135">
        <v>2.5</v>
      </c>
      <c r="L31" s="135">
        <v>752</v>
      </c>
      <c r="M31" s="135">
        <v>688</v>
      </c>
      <c r="N31" s="135">
        <v>532</v>
      </c>
      <c r="O31" s="135">
        <f t="shared" si="1"/>
        <v>156</v>
      </c>
      <c r="P31" s="135"/>
      <c r="Q31" s="135" t="s">
        <v>896</v>
      </c>
      <c r="R31" s="135">
        <v>148929</v>
      </c>
      <c r="S31" s="135">
        <v>3222755100</v>
      </c>
      <c r="T31" s="135"/>
      <c r="U31" s="135" t="s">
        <v>864</v>
      </c>
    </row>
    <row r="32" spans="1:21" ht="15.75" customHeight="1">
      <c r="A32" s="135">
        <v>25</v>
      </c>
      <c r="B32" s="135" t="s">
        <v>859</v>
      </c>
      <c r="C32" s="135" t="s">
        <v>893</v>
      </c>
      <c r="D32" s="135" t="s">
        <v>897</v>
      </c>
      <c r="E32" s="136">
        <v>44560</v>
      </c>
      <c r="F32" s="135" t="s">
        <v>58</v>
      </c>
      <c r="G32" s="135" t="s">
        <v>655</v>
      </c>
      <c r="H32" s="135" t="s">
        <v>107</v>
      </c>
      <c r="I32" s="135">
        <v>33</v>
      </c>
      <c r="J32" s="135">
        <v>17</v>
      </c>
      <c r="K32" s="135">
        <v>2.8</v>
      </c>
      <c r="L32" s="135">
        <v>983</v>
      </c>
      <c r="M32" s="135">
        <v>890</v>
      </c>
      <c r="N32" s="135">
        <v>587</v>
      </c>
      <c r="O32" s="135">
        <f t="shared" si="1"/>
        <v>303</v>
      </c>
      <c r="P32" s="135"/>
      <c r="Q32" s="135" t="s">
        <v>898</v>
      </c>
      <c r="R32" s="135">
        <v>160003</v>
      </c>
      <c r="S32" s="135">
        <v>3222755100</v>
      </c>
      <c r="T32" s="135"/>
      <c r="U32" s="135" t="s">
        <v>864</v>
      </c>
    </row>
    <row r="33" spans="1:21" ht="15.75" customHeight="1">
      <c r="A33" s="135">
        <v>26</v>
      </c>
      <c r="B33" s="135" t="s">
        <v>859</v>
      </c>
      <c r="C33" s="135" t="s">
        <v>893</v>
      </c>
      <c r="D33" s="135" t="s">
        <v>897</v>
      </c>
      <c r="E33" s="136">
        <v>44560</v>
      </c>
      <c r="F33" s="135" t="s">
        <v>58</v>
      </c>
      <c r="G33" s="135" t="s">
        <v>655</v>
      </c>
      <c r="H33" s="135" t="s">
        <v>107</v>
      </c>
      <c r="I33" s="135">
        <v>34</v>
      </c>
      <c r="J33" s="135">
        <v>8</v>
      </c>
      <c r="K33" s="135">
        <v>2.6</v>
      </c>
      <c r="L33" s="135">
        <v>1015</v>
      </c>
      <c r="M33" s="135">
        <v>925</v>
      </c>
      <c r="N33" s="135">
        <v>571</v>
      </c>
      <c r="O33" s="135">
        <f t="shared" si="1"/>
        <v>354</v>
      </c>
      <c r="P33" s="135"/>
      <c r="Q33" s="135" t="s">
        <v>899</v>
      </c>
      <c r="R33" s="135">
        <v>151215</v>
      </c>
      <c r="S33" s="135">
        <v>3222755100</v>
      </c>
      <c r="T33" s="135"/>
      <c r="U33" s="135" t="s">
        <v>864</v>
      </c>
    </row>
    <row r="34" spans="1:21" ht="15.75" customHeight="1">
      <c r="A34" s="135">
        <v>27</v>
      </c>
      <c r="B34" s="135" t="s">
        <v>859</v>
      </c>
      <c r="C34" s="135" t="s">
        <v>893</v>
      </c>
      <c r="D34" s="135" t="s">
        <v>897</v>
      </c>
      <c r="E34" s="136">
        <v>44560</v>
      </c>
      <c r="F34" s="135" t="s">
        <v>58</v>
      </c>
      <c r="G34" s="135" t="s">
        <v>655</v>
      </c>
      <c r="H34" s="135" t="s">
        <v>107</v>
      </c>
      <c r="I34" s="135">
        <v>52</v>
      </c>
      <c r="J34" s="135">
        <v>11</v>
      </c>
      <c r="K34" s="135">
        <v>2.9</v>
      </c>
      <c r="L34" s="135">
        <v>1360</v>
      </c>
      <c r="M34" s="135">
        <v>1231</v>
      </c>
      <c r="N34" s="135">
        <v>847</v>
      </c>
      <c r="O34" s="135">
        <f t="shared" si="1"/>
        <v>384</v>
      </c>
      <c r="P34" s="135"/>
      <c r="Q34" s="135" t="s">
        <v>900</v>
      </c>
      <c r="R34" s="135">
        <v>224816</v>
      </c>
      <c r="S34" s="135">
        <v>3222755100</v>
      </c>
      <c r="T34" s="135"/>
      <c r="U34" s="135" t="s">
        <v>864</v>
      </c>
    </row>
    <row r="35" spans="1:21" ht="15.75" customHeight="1">
      <c r="A35" s="135">
        <v>28</v>
      </c>
      <c r="B35" s="135" t="s">
        <v>859</v>
      </c>
      <c r="C35" s="135" t="s">
        <v>893</v>
      </c>
      <c r="D35" s="135" t="s">
        <v>897</v>
      </c>
      <c r="E35" s="136">
        <v>44560</v>
      </c>
      <c r="F35" s="135" t="s">
        <v>58</v>
      </c>
      <c r="G35" s="135" t="s">
        <v>655</v>
      </c>
      <c r="H35" s="135" t="s">
        <v>107</v>
      </c>
      <c r="I35" s="135">
        <v>54</v>
      </c>
      <c r="J35" s="135">
        <v>1</v>
      </c>
      <c r="K35" s="135">
        <v>3</v>
      </c>
      <c r="L35" s="135">
        <v>1299</v>
      </c>
      <c r="M35" s="135">
        <v>1172</v>
      </c>
      <c r="N35" s="135">
        <v>997</v>
      </c>
      <c r="O35" s="135">
        <f t="shared" si="1"/>
        <v>175</v>
      </c>
      <c r="P35" s="135"/>
      <c r="Q35" s="135" t="s">
        <v>901</v>
      </c>
      <c r="R35" s="135">
        <v>260161</v>
      </c>
      <c r="S35" s="135">
        <v>3222755100</v>
      </c>
      <c r="T35" s="135" t="s">
        <v>863</v>
      </c>
      <c r="U35" s="135" t="s">
        <v>864</v>
      </c>
    </row>
    <row r="36" spans="1:21" ht="15.75" customHeight="1">
      <c r="A36" s="135">
        <v>29</v>
      </c>
      <c r="B36" s="135" t="s">
        <v>859</v>
      </c>
      <c r="C36" s="135" t="s">
        <v>893</v>
      </c>
      <c r="D36" s="135" t="s">
        <v>897</v>
      </c>
      <c r="E36" s="136">
        <v>44560</v>
      </c>
      <c r="F36" s="135" t="s">
        <v>58</v>
      </c>
      <c r="G36" s="135" t="s">
        <v>655</v>
      </c>
      <c r="H36" s="135" t="s">
        <v>107</v>
      </c>
      <c r="I36" s="135">
        <v>58</v>
      </c>
      <c r="J36" s="135">
        <v>1</v>
      </c>
      <c r="K36" s="135">
        <v>3</v>
      </c>
      <c r="L36" s="135">
        <v>1154</v>
      </c>
      <c r="M36" s="135">
        <v>1052</v>
      </c>
      <c r="N36" s="135">
        <v>876</v>
      </c>
      <c r="O36" s="135">
        <f t="shared" si="1"/>
        <v>176</v>
      </c>
      <c r="P36" s="135"/>
      <c r="Q36" s="135" t="s">
        <v>902</v>
      </c>
      <c r="R36" s="135">
        <v>240126</v>
      </c>
      <c r="S36" s="135">
        <v>3222755100</v>
      </c>
      <c r="T36" s="135"/>
      <c r="U36" s="135" t="s">
        <v>864</v>
      </c>
    </row>
    <row r="37" spans="1:21" ht="15.75" customHeight="1">
      <c r="A37" s="135">
        <v>30</v>
      </c>
      <c r="B37" s="135" t="s">
        <v>859</v>
      </c>
      <c r="C37" s="135" t="s">
        <v>893</v>
      </c>
      <c r="D37" s="135" t="s">
        <v>897</v>
      </c>
      <c r="E37" s="136">
        <v>44560</v>
      </c>
      <c r="F37" s="135" t="s">
        <v>58</v>
      </c>
      <c r="G37" s="135" t="s">
        <v>655</v>
      </c>
      <c r="H37" s="135" t="s">
        <v>107</v>
      </c>
      <c r="I37" s="135">
        <v>78</v>
      </c>
      <c r="J37" s="135">
        <v>1</v>
      </c>
      <c r="K37" s="135">
        <v>2.9</v>
      </c>
      <c r="L37" s="135">
        <v>1128</v>
      </c>
      <c r="M37" s="135">
        <v>1034</v>
      </c>
      <c r="N37" s="135">
        <v>670</v>
      </c>
      <c r="O37" s="135">
        <f t="shared" si="1"/>
        <v>364</v>
      </c>
      <c r="P37" s="135"/>
      <c r="Q37" s="135" t="s">
        <v>903</v>
      </c>
      <c r="R37" s="135">
        <v>191765</v>
      </c>
      <c r="S37" s="135">
        <v>3222755100</v>
      </c>
      <c r="T37" s="135" t="s">
        <v>863</v>
      </c>
      <c r="U37" s="135" t="s">
        <v>864</v>
      </c>
    </row>
    <row r="38" spans="1:21" ht="15.75" customHeight="1">
      <c r="A38" s="135">
        <v>31</v>
      </c>
      <c r="B38" s="135" t="s">
        <v>859</v>
      </c>
      <c r="C38" s="135" t="s">
        <v>893</v>
      </c>
      <c r="D38" s="135" t="s">
        <v>897</v>
      </c>
      <c r="E38" s="136">
        <v>44560</v>
      </c>
      <c r="F38" s="135" t="s">
        <v>58</v>
      </c>
      <c r="G38" s="135" t="s">
        <v>655</v>
      </c>
      <c r="H38" s="135" t="s">
        <v>107</v>
      </c>
      <c r="I38" s="135">
        <v>78</v>
      </c>
      <c r="J38" s="135">
        <v>13</v>
      </c>
      <c r="K38" s="135">
        <v>3</v>
      </c>
      <c r="L38" s="135">
        <v>1363</v>
      </c>
      <c r="M38" s="135">
        <v>1229</v>
      </c>
      <c r="N38" s="135">
        <v>1031</v>
      </c>
      <c r="O38" s="135">
        <f t="shared" si="1"/>
        <v>198</v>
      </c>
      <c r="P38" s="135"/>
      <c r="Q38" s="135" t="s">
        <v>904</v>
      </c>
      <c r="R38" s="135">
        <v>266594</v>
      </c>
      <c r="S38" s="135">
        <v>3222755100</v>
      </c>
      <c r="T38" s="135"/>
      <c r="U38" s="135" t="s">
        <v>864</v>
      </c>
    </row>
    <row r="39" spans="1:21" ht="15.75" customHeight="1">
      <c r="A39" s="135">
        <v>32</v>
      </c>
      <c r="B39" s="135" t="s">
        <v>859</v>
      </c>
      <c r="C39" s="135" t="s">
        <v>893</v>
      </c>
      <c r="D39" s="135" t="s">
        <v>897</v>
      </c>
      <c r="E39" s="136">
        <v>44560</v>
      </c>
      <c r="F39" s="135" t="s">
        <v>58</v>
      </c>
      <c r="G39" s="135" t="s">
        <v>655</v>
      </c>
      <c r="H39" s="135" t="s">
        <v>107</v>
      </c>
      <c r="I39" s="135">
        <v>79</v>
      </c>
      <c r="J39" s="135">
        <v>1</v>
      </c>
      <c r="K39" s="135">
        <v>2.6</v>
      </c>
      <c r="L39" s="135">
        <v>1278</v>
      </c>
      <c r="M39" s="135">
        <v>1151</v>
      </c>
      <c r="N39" s="135">
        <v>850</v>
      </c>
      <c r="O39" s="135">
        <f t="shared" si="1"/>
        <v>301</v>
      </c>
      <c r="P39" s="135"/>
      <c r="Q39" s="135" t="s">
        <v>905</v>
      </c>
      <c r="R39" s="135">
        <v>220447</v>
      </c>
      <c r="S39" s="135">
        <v>3222755100</v>
      </c>
      <c r="T39" s="135"/>
      <c r="U39" s="135" t="s">
        <v>864</v>
      </c>
    </row>
    <row r="40" spans="1:21" ht="15.75" customHeight="1">
      <c r="A40" s="135">
        <v>33</v>
      </c>
      <c r="B40" s="135" t="s">
        <v>859</v>
      </c>
      <c r="C40" s="135" t="s">
        <v>893</v>
      </c>
      <c r="D40" s="135" t="s">
        <v>897</v>
      </c>
      <c r="E40" s="136">
        <v>44560</v>
      </c>
      <c r="F40" s="135" t="s">
        <v>58</v>
      </c>
      <c r="G40" s="135" t="s">
        <v>655</v>
      </c>
      <c r="H40" s="135" t="s">
        <v>107</v>
      </c>
      <c r="I40" s="135">
        <v>82</v>
      </c>
      <c r="J40" s="135">
        <v>12</v>
      </c>
      <c r="K40" s="135">
        <v>2.6</v>
      </c>
      <c r="L40" s="135">
        <v>993</v>
      </c>
      <c r="M40" s="135">
        <v>895</v>
      </c>
      <c r="N40" s="135">
        <v>776</v>
      </c>
      <c r="O40" s="135">
        <f t="shared" si="1"/>
        <v>119</v>
      </c>
      <c r="P40" s="135"/>
      <c r="Q40" s="135" t="s">
        <v>906</v>
      </c>
      <c r="R40" s="135">
        <v>196240</v>
      </c>
      <c r="S40" s="135">
        <v>3222755100</v>
      </c>
      <c r="T40" s="135"/>
      <c r="U40" s="135" t="s">
        <v>864</v>
      </c>
    </row>
    <row r="41" spans="1:21" ht="15.75" customHeight="1">
      <c r="A41" s="135">
        <v>34</v>
      </c>
      <c r="B41" s="135" t="s">
        <v>859</v>
      </c>
      <c r="C41" s="135" t="s">
        <v>907</v>
      </c>
      <c r="D41" s="135" t="s">
        <v>908</v>
      </c>
      <c r="E41" s="136">
        <v>44560</v>
      </c>
      <c r="F41" s="135" t="s">
        <v>58</v>
      </c>
      <c r="G41" s="135" t="s">
        <v>648</v>
      </c>
      <c r="H41" s="135" t="s">
        <v>107</v>
      </c>
      <c r="I41" s="135">
        <v>6</v>
      </c>
      <c r="J41" s="135">
        <v>7</v>
      </c>
      <c r="K41" s="135">
        <v>1.9</v>
      </c>
      <c r="L41" s="135">
        <v>769</v>
      </c>
      <c r="M41" s="135">
        <v>698</v>
      </c>
      <c r="N41" s="135">
        <v>440</v>
      </c>
      <c r="O41" s="135">
        <f t="shared" si="1"/>
        <v>258</v>
      </c>
      <c r="P41" s="135"/>
      <c r="Q41" s="135" t="s">
        <v>909</v>
      </c>
      <c r="R41" s="135">
        <v>121873</v>
      </c>
      <c r="S41" s="135">
        <v>3222755100</v>
      </c>
      <c r="T41" s="135"/>
      <c r="U41" s="135" t="s">
        <v>864</v>
      </c>
    </row>
    <row r="42" spans="1:21" ht="15.75" customHeight="1">
      <c r="A42" s="135">
        <v>35</v>
      </c>
      <c r="B42" s="135" t="s">
        <v>859</v>
      </c>
      <c r="C42" s="135" t="s">
        <v>907</v>
      </c>
      <c r="D42" s="135" t="s">
        <v>908</v>
      </c>
      <c r="E42" s="136">
        <v>44560</v>
      </c>
      <c r="F42" s="135" t="s">
        <v>58</v>
      </c>
      <c r="G42" s="135" t="s">
        <v>648</v>
      </c>
      <c r="H42" s="135" t="s">
        <v>910</v>
      </c>
      <c r="I42" s="135">
        <v>15</v>
      </c>
      <c r="J42" s="135">
        <v>2</v>
      </c>
      <c r="K42" s="135">
        <v>3.9</v>
      </c>
      <c r="L42" s="135">
        <v>960</v>
      </c>
      <c r="M42" s="135">
        <v>921</v>
      </c>
      <c r="N42" s="135">
        <v>198</v>
      </c>
      <c r="O42" s="135">
        <f t="shared" si="1"/>
        <v>723</v>
      </c>
      <c r="P42" s="135"/>
      <c r="Q42" s="135" t="s">
        <v>911</v>
      </c>
      <c r="R42" s="135">
        <v>15642</v>
      </c>
      <c r="S42" s="135">
        <v>3222755100</v>
      </c>
      <c r="T42" s="135"/>
      <c r="U42" s="135" t="s">
        <v>864</v>
      </c>
    </row>
    <row r="43" spans="1:21" ht="15.75" customHeight="1">
      <c r="A43" s="135">
        <v>36</v>
      </c>
      <c r="B43" s="135" t="s">
        <v>859</v>
      </c>
      <c r="C43" s="135" t="s">
        <v>907</v>
      </c>
      <c r="D43" s="135" t="s">
        <v>908</v>
      </c>
      <c r="E43" s="136">
        <v>44560</v>
      </c>
      <c r="F43" s="135" t="s">
        <v>58</v>
      </c>
      <c r="G43" s="135" t="s">
        <v>648</v>
      </c>
      <c r="H43" s="135" t="s">
        <v>107</v>
      </c>
      <c r="I43" s="135">
        <v>16</v>
      </c>
      <c r="J43" s="135">
        <v>6</v>
      </c>
      <c r="K43" s="135">
        <v>3</v>
      </c>
      <c r="L43" s="135">
        <v>1169</v>
      </c>
      <c r="M43" s="135">
        <v>1068</v>
      </c>
      <c r="N43" s="135">
        <v>591</v>
      </c>
      <c r="O43" s="135">
        <f t="shared" si="1"/>
        <v>477</v>
      </c>
      <c r="P43" s="135"/>
      <c r="Q43" s="135" t="s">
        <v>912</v>
      </c>
      <c r="R43" s="135">
        <v>177844</v>
      </c>
      <c r="S43" s="135">
        <v>3222755100</v>
      </c>
      <c r="T43" s="135"/>
      <c r="U43" s="135" t="s">
        <v>864</v>
      </c>
    </row>
    <row r="44" spans="1:21" ht="15.75" customHeight="1">
      <c r="A44" s="135">
        <v>37</v>
      </c>
      <c r="B44" s="135" t="s">
        <v>859</v>
      </c>
      <c r="C44" s="135" t="s">
        <v>907</v>
      </c>
      <c r="D44" s="135" t="s">
        <v>908</v>
      </c>
      <c r="E44" s="136">
        <v>44560</v>
      </c>
      <c r="F44" s="135" t="s">
        <v>58</v>
      </c>
      <c r="G44" s="135" t="s">
        <v>648</v>
      </c>
      <c r="H44" s="135" t="s">
        <v>107</v>
      </c>
      <c r="I44" s="135">
        <v>26</v>
      </c>
      <c r="J44" s="135">
        <v>26</v>
      </c>
      <c r="K44" s="135">
        <v>2.4</v>
      </c>
      <c r="L44" s="135">
        <v>1002</v>
      </c>
      <c r="M44" s="135">
        <v>916</v>
      </c>
      <c r="N44" s="135">
        <v>555</v>
      </c>
      <c r="O44" s="135">
        <f t="shared" si="1"/>
        <v>361</v>
      </c>
      <c r="P44" s="135"/>
      <c r="Q44" s="135" t="s">
        <v>913</v>
      </c>
      <c r="R44" s="135">
        <v>168533</v>
      </c>
      <c r="S44" s="135">
        <v>3222755100</v>
      </c>
      <c r="T44" s="135"/>
      <c r="U44" s="135" t="s">
        <v>864</v>
      </c>
    </row>
    <row r="45" spans="1:21" ht="15.75" customHeight="1">
      <c r="A45" s="135">
        <v>38</v>
      </c>
      <c r="B45" s="135" t="s">
        <v>859</v>
      </c>
      <c r="C45" s="135" t="s">
        <v>907</v>
      </c>
      <c r="D45" s="135" t="s">
        <v>908</v>
      </c>
      <c r="E45" s="136">
        <v>44560</v>
      </c>
      <c r="F45" s="135" t="s">
        <v>58</v>
      </c>
      <c r="G45" s="135" t="s">
        <v>648</v>
      </c>
      <c r="H45" s="135" t="s">
        <v>107</v>
      </c>
      <c r="I45" s="135">
        <v>32</v>
      </c>
      <c r="J45" s="135">
        <v>3</v>
      </c>
      <c r="K45" s="135">
        <v>2.2000000000000002</v>
      </c>
      <c r="L45" s="135">
        <v>706</v>
      </c>
      <c r="M45" s="135">
        <v>638</v>
      </c>
      <c r="N45" s="135">
        <v>514</v>
      </c>
      <c r="O45" s="135">
        <f t="shared" si="1"/>
        <v>124</v>
      </c>
      <c r="P45" s="135"/>
      <c r="Q45" s="135" t="s">
        <v>914</v>
      </c>
      <c r="R45" s="135">
        <v>137321</v>
      </c>
      <c r="S45" s="135">
        <v>3222755100</v>
      </c>
      <c r="T45" s="135"/>
      <c r="U45" s="135" t="s">
        <v>864</v>
      </c>
    </row>
    <row r="46" spans="1:21" ht="15.75" customHeight="1">
      <c r="A46" s="135">
        <v>39</v>
      </c>
      <c r="B46" s="135" t="s">
        <v>859</v>
      </c>
      <c r="C46" s="135" t="s">
        <v>907</v>
      </c>
      <c r="D46" s="135" t="s">
        <v>908</v>
      </c>
      <c r="E46" s="136">
        <v>44560</v>
      </c>
      <c r="F46" s="135" t="s">
        <v>58</v>
      </c>
      <c r="G46" s="135" t="s">
        <v>648</v>
      </c>
      <c r="H46" s="135" t="s">
        <v>107</v>
      </c>
      <c r="I46" s="135">
        <v>37</v>
      </c>
      <c r="J46" s="135">
        <v>23</v>
      </c>
      <c r="K46" s="135">
        <v>1.5</v>
      </c>
      <c r="L46" s="135">
        <v>506</v>
      </c>
      <c r="M46" s="135">
        <v>456</v>
      </c>
      <c r="N46" s="135">
        <v>310</v>
      </c>
      <c r="O46" s="135">
        <f t="shared" si="1"/>
        <v>146</v>
      </c>
      <c r="P46" s="135"/>
      <c r="Q46" s="135" t="s">
        <v>915</v>
      </c>
      <c r="R46" s="135">
        <v>80961</v>
      </c>
      <c r="S46" s="135">
        <v>3222755100</v>
      </c>
      <c r="T46" s="135"/>
      <c r="U46" s="135" t="s">
        <v>864</v>
      </c>
    </row>
    <row r="47" spans="1:21" ht="15.75" customHeight="1">
      <c r="A47" s="135">
        <v>40</v>
      </c>
      <c r="B47" s="135" t="s">
        <v>859</v>
      </c>
      <c r="C47" s="135" t="s">
        <v>907</v>
      </c>
      <c r="D47" s="135" t="s">
        <v>908</v>
      </c>
      <c r="E47" s="136">
        <v>44560</v>
      </c>
      <c r="F47" s="135" t="s">
        <v>58</v>
      </c>
      <c r="G47" s="135" t="s">
        <v>648</v>
      </c>
      <c r="H47" s="135" t="s">
        <v>115</v>
      </c>
      <c r="I47" s="135">
        <v>49</v>
      </c>
      <c r="J47" s="135">
        <v>23</v>
      </c>
      <c r="K47" s="135">
        <v>2.4</v>
      </c>
      <c r="L47" s="135">
        <v>750</v>
      </c>
      <c r="M47" s="135">
        <v>695</v>
      </c>
      <c r="N47" s="135">
        <v>183</v>
      </c>
      <c r="O47" s="135">
        <f t="shared" si="1"/>
        <v>512</v>
      </c>
      <c r="P47" s="135"/>
      <c r="Q47" s="135" t="s">
        <v>916</v>
      </c>
      <c r="R47" s="135">
        <v>82686</v>
      </c>
      <c r="S47" s="135">
        <v>3222755100</v>
      </c>
      <c r="T47" s="135"/>
      <c r="U47" s="135" t="s">
        <v>864</v>
      </c>
    </row>
    <row r="48" spans="1:21" ht="15.75" customHeight="1">
      <c r="A48" s="135">
        <v>41</v>
      </c>
      <c r="B48" s="135" t="s">
        <v>859</v>
      </c>
      <c r="C48" s="135" t="s">
        <v>907</v>
      </c>
      <c r="D48" s="135" t="s">
        <v>908</v>
      </c>
      <c r="E48" s="136">
        <v>44560</v>
      </c>
      <c r="F48" s="135" t="s">
        <v>58</v>
      </c>
      <c r="G48" s="135" t="s">
        <v>648</v>
      </c>
      <c r="H48" s="135" t="s">
        <v>107</v>
      </c>
      <c r="I48" s="135">
        <v>53</v>
      </c>
      <c r="J48" s="135">
        <v>2</v>
      </c>
      <c r="K48" s="135">
        <v>1.5</v>
      </c>
      <c r="L48" s="135">
        <v>737</v>
      </c>
      <c r="M48" s="135">
        <v>672</v>
      </c>
      <c r="N48" s="135">
        <v>499</v>
      </c>
      <c r="O48" s="135">
        <f t="shared" si="1"/>
        <v>173</v>
      </c>
      <c r="P48" s="135"/>
      <c r="Q48" s="135" t="s">
        <v>917</v>
      </c>
      <c r="R48" s="135">
        <v>140535</v>
      </c>
      <c r="S48" s="135">
        <v>3222755100</v>
      </c>
      <c r="T48" s="135"/>
      <c r="U48" s="135" t="s">
        <v>864</v>
      </c>
    </row>
    <row r="49" spans="1:21" ht="15.75" customHeight="1">
      <c r="A49" s="135">
        <v>42</v>
      </c>
      <c r="B49" s="135" t="s">
        <v>859</v>
      </c>
      <c r="C49" s="135" t="s">
        <v>907</v>
      </c>
      <c r="D49" s="135" t="s">
        <v>908</v>
      </c>
      <c r="E49" s="136">
        <v>44560</v>
      </c>
      <c r="F49" s="135" t="s">
        <v>58</v>
      </c>
      <c r="G49" s="135" t="s">
        <v>648</v>
      </c>
      <c r="H49" s="135" t="s">
        <v>107</v>
      </c>
      <c r="I49" s="135">
        <v>53</v>
      </c>
      <c r="J49" s="135">
        <v>22</v>
      </c>
      <c r="K49" s="135">
        <v>2.8</v>
      </c>
      <c r="L49" s="135">
        <v>1095</v>
      </c>
      <c r="M49" s="135">
        <v>997</v>
      </c>
      <c r="N49" s="135">
        <v>545</v>
      </c>
      <c r="O49" s="135">
        <f t="shared" si="1"/>
        <v>452</v>
      </c>
      <c r="P49" s="135"/>
      <c r="Q49" s="135" t="s">
        <v>918</v>
      </c>
      <c r="R49" s="135">
        <v>156904</v>
      </c>
      <c r="S49" s="135">
        <v>3222755100</v>
      </c>
      <c r="T49" s="135"/>
      <c r="U49" s="135" t="s">
        <v>864</v>
      </c>
    </row>
    <row r="50" spans="1:21" ht="15.75" customHeight="1">
      <c r="A50" s="135">
        <v>43</v>
      </c>
      <c r="B50" s="135" t="s">
        <v>859</v>
      </c>
      <c r="C50" s="135" t="s">
        <v>907</v>
      </c>
      <c r="D50" s="135" t="s">
        <v>908</v>
      </c>
      <c r="E50" s="136">
        <v>44560</v>
      </c>
      <c r="F50" s="135" t="s">
        <v>58</v>
      </c>
      <c r="G50" s="135" t="s">
        <v>648</v>
      </c>
      <c r="H50" s="135" t="s">
        <v>107</v>
      </c>
      <c r="I50" s="135">
        <v>61</v>
      </c>
      <c r="J50" s="135">
        <v>5</v>
      </c>
      <c r="K50" s="135">
        <v>0.3</v>
      </c>
      <c r="L50" s="135">
        <v>113</v>
      </c>
      <c r="M50" s="135">
        <v>102</v>
      </c>
      <c r="N50" s="135">
        <v>62</v>
      </c>
      <c r="O50" s="135">
        <f t="shared" si="1"/>
        <v>40</v>
      </c>
      <c r="P50" s="135"/>
      <c r="Q50" s="135" t="s">
        <v>919</v>
      </c>
      <c r="R50" s="135">
        <v>16933</v>
      </c>
      <c r="S50" s="135">
        <v>3222755100</v>
      </c>
      <c r="T50" s="135"/>
      <c r="U50" s="135" t="s">
        <v>864</v>
      </c>
    </row>
    <row r="51" spans="1:21" ht="15.75" customHeight="1">
      <c r="A51" s="135">
        <v>44</v>
      </c>
      <c r="B51" s="135" t="s">
        <v>859</v>
      </c>
      <c r="C51" s="135" t="s">
        <v>907</v>
      </c>
      <c r="D51" s="135" t="s">
        <v>908</v>
      </c>
      <c r="E51" s="136">
        <v>44560</v>
      </c>
      <c r="F51" s="135" t="s">
        <v>58</v>
      </c>
      <c r="G51" s="135" t="s">
        <v>648</v>
      </c>
      <c r="H51" s="135" t="s">
        <v>107</v>
      </c>
      <c r="I51" s="135">
        <v>61</v>
      </c>
      <c r="J51" s="135">
        <v>6</v>
      </c>
      <c r="K51" s="135">
        <v>2.4</v>
      </c>
      <c r="L51" s="135">
        <v>767</v>
      </c>
      <c r="M51" s="135">
        <v>703</v>
      </c>
      <c r="N51" s="135">
        <v>549</v>
      </c>
      <c r="O51" s="135">
        <f t="shared" si="1"/>
        <v>154</v>
      </c>
      <c r="P51" s="135"/>
      <c r="Q51" s="135" t="s">
        <v>920</v>
      </c>
      <c r="R51" s="135">
        <v>153853</v>
      </c>
      <c r="S51" s="135">
        <v>3222755100</v>
      </c>
      <c r="T51" s="135"/>
      <c r="U51" s="135" t="s">
        <v>864</v>
      </c>
    </row>
    <row r="52" spans="1:21" ht="15.75" customHeight="1">
      <c r="A52" s="135">
        <v>45</v>
      </c>
      <c r="B52" s="135" t="s">
        <v>859</v>
      </c>
      <c r="C52" s="135" t="s">
        <v>907</v>
      </c>
      <c r="D52" s="135" t="s">
        <v>908</v>
      </c>
      <c r="E52" s="136">
        <v>44560</v>
      </c>
      <c r="F52" s="135" t="s">
        <v>58</v>
      </c>
      <c r="G52" s="135" t="s">
        <v>648</v>
      </c>
      <c r="H52" s="135" t="s">
        <v>107</v>
      </c>
      <c r="I52" s="135">
        <v>76</v>
      </c>
      <c r="J52" s="135">
        <v>12</v>
      </c>
      <c r="K52" s="135">
        <v>2.6</v>
      </c>
      <c r="L52" s="135">
        <v>948</v>
      </c>
      <c r="M52" s="135">
        <v>853</v>
      </c>
      <c r="N52" s="135">
        <v>723</v>
      </c>
      <c r="O52" s="135">
        <f t="shared" si="1"/>
        <v>130</v>
      </c>
      <c r="P52" s="135"/>
      <c r="Q52" s="135" t="s">
        <v>921</v>
      </c>
      <c r="R52" s="135">
        <v>180182</v>
      </c>
      <c r="S52" s="135">
        <v>3222755100</v>
      </c>
      <c r="T52" s="135"/>
      <c r="U52" s="135" t="s">
        <v>864</v>
      </c>
    </row>
    <row r="53" spans="1:21" ht="15.75" customHeight="1">
      <c r="A53" s="135">
        <v>46</v>
      </c>
      <c r="B53" s="135" t="s">
        <v>859</v>
      </c>
      <c r="C53" s="135" t="s">
        <v>907</v>
      </c>
      <c r="D53" s="135" t="s">
        <v>922</v>
      </c>
      <c r="E53" s="136">
        <v>44560</v>
      </c>
      <c r="F53" s="135" t="s">
        <v>58</v>
      </c>
      <c r="G53" s="135" t="s">
        <v>655</v>
      </c>
      <c r="H53" s="135" t="s">
        <v>107</v>
      </c>
      <c r="I53" s="135">
        <v>7</v>
      </c>
      <c r="J53" s="135">
        <v>5</v>
      </c>
      <c r="K53" s="135">
        <v>2.4</v>
      </c>
      <c r="L53" s="135">
        <v>1091</v>
      </c>
      <c r="M53" s="135">
        <v>997</v>
      </c>
      <c r="N53" s="135">
        <v>741</v>
      </c>
      <c r="O53" s="135">
        <f t="shared" si="1"/>
        <v>256</v>
      </c>
      <c r="P53" s="135"/>
      <c r="Q53" s="135" t="s">
        <v>923</v>
      </c>
      <c r="R53" s="135">
        <v>217786</v>
      </c>
      <c r="S53" s="135">
        <v>3222755100</v>
      </c>
      <c r="T53" s="135"/>
      <c r="U53" s="135" t="s">
        <v>864</v>
      </c>
    </row>
    <row r="54" spans="1:21" ht="15.75" customHeight="1">
      <c r="A54" s="135">
        <v>47</v>
      </c>
      <c r="B54" s="135" t="s">
        <v>859</v>
      </c>
      <c r="C54" s="135" t="s">
        <v>907</v>
      </c>
      <c r="D54" s="135" t="s">
        <v>922</v>
      </c>
      <c r="E54" s="136">
        <v>44560</v>
      </c>
      <c r="F54" s="135" t="s">
        <v>58</v>
      </c>
      <c r="G54" s="135" t="s">
        <v>655</v>
      </c>
      <c r="H54" s="135" t="s">
        <v>107</v>
      </c>
      <c r="I54" s="135">
        <v>7</v>
      </c>
      <c r="J54" s="135">
        <v>5</v>
      </c>
      <c r="K54" s="135">
        <v>2.8</v>
      </c>
      <c r="L54" s="135">
        <v>1516</v>
      </c>
      <c r="M54" s="135">
        <v>1380</v>
      </c>
      <c r="N54" s="135">
        <v>996</v>
      </c>
      <c r="O54" s="135">
        <f t="shared" si="1"/>
        <v>384</v>
      </c>
      <c r="P54" s="135"/>
      <c r="Q54" s="135" t="s">
        <v>924</v>
      </c>
      <c r="R54" s="135">
        <v>293795</v>
      </c>
      <c r="S54" s="135">
        <v>3222755100</v>
      </c>
      <c r="T54" s="135"/>
      <c r="U54" s="135" t="s">
        <v>864</v>
      </c>
    </row>
    <row r="55" spans="1:21" ht="15.75" customHeight="1">
      <c r="A55" s="135">
        <v>48</v>
      </c>
      <c r="B55" s="135" t="s">
        <v>859</v>
      </c>
      <c r="C55" s="135" t="s">
        <v>907</v>
      </c>
      <c r="D55" s="135" t="s">
        <v>922</v>
      </c>
      <c r="E55" s="136">
        <v>44560</v>
      </c>
      <c r="F55" s="135" t="s">
        <v>58</v>
      </c>
      <c r="G55" s="135" t="s">
        <v>655</v>
      </c>
      <c r="H55" s="135" t="s">
        <v>107</v>
      </c>
      <c r="I55" s="135">
        <v>27</v>
      </c>
      <c r="J55" s="135">
        <v>10</v>
      </c>
      <c r="K55" s="135">
        <v>2.2999999999999998</v>
      </c>
      <c r="L55" s="135">
        <v>788</v>
      </c>
      <c r="M55" s="135">
        <v>709</v>
      </c>
      <c r="N55" s="135">
        <v>407</v>
      </c>
      <c r="O55" s="135">
        <f t="shared" si="1"/>
        <v>302</v>
      </c>
      <c r="P55" s="135"/>
      <c r="Q55" s="135" t="s">
        <v>925</v>
      </c>
      <c r="R55" s="135">
        <v>120400</v>
      </c>
      <c r="S55" s="135">
        <v>3222755100</v>
      </c>
      <c r="T55" s="135"/>
      <c r="U55" s="135" t="s">
        <v>864</v>
      </c>
    </row>
    <row r="56" spans="1:21" ht="15.75" customHeight="1">
      <c r="A56" s="135">
        <v>49</v>
      </c>
      <c r="B56" s="135" t="s">
        <v>859</v>
      </c>
      <c r="C56" s="135" t="s">
        <v>907</v>
      </c>
      <c r="D56" s="135" t="s">
        <v>922</v>
      </c>
      <c r="E56" s="136">
        <v>44560</v>
      </c>
      <c r="F56" s="135" t="s">
        <v>58</v>
      </c>
      <c r="G56" s="135" t="s">
        <v>655</v>
      </c>
      <c r="H56" s="135" t="s">
        <v>107</v>
      </c>
      <c r="I56" s="135">
        <v>35</v>
      </c>
      <c r="J56" s="135">
        <v>1</v>
      </c>
      <c r="K56" s="135">
        <v>2.5</v>
      </c>
      <c r="L56" s="135">
        <v>854</v>
      </c>
      <c r="M56" s="135">
        <v>774</v>
      </c>
      <c r="N56" s="135">
        <v>625</v>
      </c>
      <c r="O56" s="135">
        <f t="shared" si="1"/>
        <v>149</v>
      </c>
      <c r="P56" s="135"/>
      <c r="Q56" s="135" t="s">
        <v>926</v>
      </c>
      <c r="R56" s="135">
        <v>166077</v>
      </c>
      <c r="S56" s="135">
        <v>3222755100</v>
      </c>
      <c r="T56" s="135"/>
      <c r="U56" s="135" t="s">
        <v>864</v>
      </c>
    </row>
    <row r="57" spans="1:21" ht="15.75" customHeight="1">
      <c r="A57" s="135">
        <v>50</v>
      </c>
      <c r="B57" s="135" t="s">
        <v>859</v>
      </c>
      <c r="C57" s="135" t="s">
        <v>907</v>
      </c>
      <c r="D57" s="135" t="s">
        <v>922</v>
      </c>
      <c r="E57" s="136">
        <v>44560</v>
      </c>
      <c r="F57" s="135" t="s">
        <v>58</v>
      </c>
      <c r="G57" s="135" t="s">
        <v>655</v>
      </c>
      <c r="H57" s="135" t="s">
        <v>107</v>
      </c>
      <c r="I57" s="135">
        <v>60</v>
      </c>
      <c r="J57" s="135">
        <v>26</v>
      </c>
      <c r="K57" s="135">
        <v>2.7</v>
      </c>
      <c r="L57" s="135">
        <v>999</v>
      </c>
      <c r="M57" s="135">
        <v>916</v>
      </c>
      <c r="N57" s="135">
        <v>717</v>
      </c>
      <c r="O57" s="135">
        <f t="shared" si="1"/>
        <v>199</v>
      </c>
      <c r="P57" s="135"/>
      <c r="Q57" s="135" t="s">
        <v>927</v>
      </c>
      <c r="R57" s="135">
        <v>202230</v>
      </c>
      <c r="S57" s="135">
        <v>3222755100</v>
      </c>
      <c r="T57" s="135"/>
      <c r="U57" s="135" t="s">
        <v>864</v>
      </c>
    </row>
    <row r="58" spans="1:21" ht="15.75" customHeight="1">
      <c r="A58" s="135">
        <v>51</v>
      </c>
      <c r="B58" s="135" t="s">
        <v>859</v>
      </c>
      <c r="C58" s="135" t="s">
        <v>907</v>
      </c>
      <c r="D58" s="135" t="s">
        <v>922</v>
      </c>
      <c r="E58" s="136">
        <v>44560</v>
      </c>
      <c r="F58" s="135" t="s">
        <v>58</v>
      </c>
      <c r="G58" s="135" t="s">
        <v>655</v>
      </c>
      <c r="H58" s="135" t="s">
        <v>107</v>
      </c>
      <c r="I58" s="135">
        <v>62</v>
      </c>
      <c r="J58" s="135">
        <v>7</v>
      </c>
      <c r="K58" s="135">
        <v>3</v>
      </c>
      <c r="L58" s="135">
        <v>1034</v>
      </c>
      <c r="M58" s="135">
        <v>948</v>
      </c>
      <c r="N58" s="135">
        <v>776</v>
      </c>
      <c r="O58" s="135">
        <f t="shared" si="1"/>
        <v>172</v>
      </c>
      <c r="P58" s="135"/>
      <c r="Q58" s="135" t="s">
        <v>928</v>
      </c>
      <c r="R58" s="135">
        <v>219239</v>
      </c>
      <c r="S58" s="135">
        <v>3222755100</v>
      </c>
      <c r="T58" s="135"/>
      <c r="U58" s="135" t="s">
        <v>864</v>
      </c>
    </row>
    <row r="59" spans="1:21" ht="15.75" customHeight="1">
      <c r="A59" s="135">
        <v>52</v>
      </c>
      <c r="B59" s="135" t="s">
        <v>859</v>
      </c>
      <c r="C59" s="135" t="s">
        <v>907</v>
      </c>
      <c r="D59" s="135" t="s">
        <v>922</v>
      </c>
      <c r="E59" s="136">
        <v>44560</v>
      </c>
      <c r="F59" s="135" t="s">
        <v>58</v>
      </c>
      <c r="G59" s="135" t="s">
        <v>655</v>
      </c>
      <c r="H59" s="135" t="s">
        <v>107</v>
      </c>
      <c r="I59" s="135">
        <v>62</v>
      </c>
      <c r="J59" s="135">
        <v>15</v>
      </c>
      <c r="K59" s="135">
        <v>2.9</v>
      </c>
      <c r="L59" s="135">
        <v>958</v>
      </c>
      <c r="M59" s="135">
        <v>867</v>
      </c>
      <c r="N59" s="135">
        <v>768</v>
      </c>
      <c r="O59" s="135">
        <f t="shared" si="1"/>
        <v>99</v>
      </c>
      <c r="P59" s="135"/>
      <c r="Q59" s="135" t="s">
        <v>929</v>
      </c>
      <c r="R59" s="135">
        <v>206877</v>
      </c>
      <c r="S59" s="135">
        <v>3222755100</v>
      </c>
      <c r="T59" s="135"/>
      <c r="U59" s="135" t="s">
        <v>864</v>
      </c>
    </row>
    <row r="60" spans="1:21" ht="15.75" customHeight="1">
      <c r="A60" s="135">
        <v>53</v>
      </c>
      <c r="B60" s="135" t="s">
        <v>859</v>
      </c>
      <c r="C60" s="135" t="s">
        <v>907</v>
      </c>
      <c r="D60" s="135" t="s">
        <v>922</v>
      </c>
      <c r="E60" s="136">
        <v>44560</v>
      </c>
      <c r="F60" s="135" t="s">
        <v>58</v>
      </c>
      <c r="G60" s="135" t="s">
        <v>655</v>
      </c>
      <c r="H60" s="135" t="s">
        <v>107</v>
      </c>
      <c r="I60" s="135">
        <v>66</v>
      </c>
      <c r="J60" s="135">
        <v>7</v>
      </c>
      <c r="K60" s="135">
        <v>2.7</v>
      </c>
      <c r="L60" s="135">
        <v>906</v>
      </c>
      <c r="M60" s="135">
        <v>822</v>
      </c>
      <c r="N60" s="135">
        <v>626</v>
      </c>
      <c r="O60" s="135">
        <f t="shared" si="1"/>
        <v>196</v>
      </c>
      <c r="P60" s="135"/>
      <c r="Q60" s="135" t="s">
        <v>930</v>
      </c>
      <c r="R60" s="135">
        <v>166251</v>
      </c>
      <c r="S60" s="135">
        <v>3222755100</v>
      </c>
      <c r="T60" s="135"/>
      <c r="U60" s="135" t="s">
        <v>864</v>
      </c>
    </row>
    <row r="61" spans="1:21" ht="15.75" customHeight="1">
      <c r="A61" s="135">
        <v>54</v>
      </c>
      <c r="B61" s="135" t="s">
        <v>859</v>
      </c>
      <c r="C61" s="135" t="s">
        <v>893</v>
      </c>
      <c r="D61" s="135" t="s">
        <v>931</v>
      </c>
      <c r="E61" s="136">
        <v>44582</v>
      </c>
      <c r="F61" s="135" t="s">
        <v>58</v>
      </c>
      <c r="G61" s="135" t="s">
        <v>648</v>
      </c>
      <c r="H61" s="135" t="s">
        <v>115</v>
      </c>
      <c r="I61" s="135">
        <v>8</v>
      </c>
      <c r="J61" s="135">
        <v>4</v>
      </c>
      <c r="K61" s="135">
        <v>3.7</v>
      </c>
      <c r="L61" s="135">
        <v>1200</v>
      </c>
      <c r="M61" s="135">
        <v>1108</v>
      </c>
      <c r="N61" s="135">
        <v>341</v>
      </c>
      <c r="O61" s="135">
        <f t="shared" si="1"/>
        <v>767</v>
      </c>
      <c r="P61" s="135"/>
      <c r="Q61" s="135" t="s">
        <v>932</v>
      </c>
      <c r="R61" s="135">
        <v>196437</v>
      </c>
      <c r="S61" s="135">
        <v>3222755100</v>
      </c>
      <c r="T61" s="135"/>
      <c r="U61" s="135" t="s">
        <v>864</v>
      </c>
    </row>
    <row r="62" spans="1:21" ht="15.75" customHeight="1">
      <c r="A62" s="135">
        <v>55</v>
      </c>
      <c r="B62" s="135" t="s">
        <v>859</v>
      </c>
      <c r="C62" s="135" t="s">
        <v>893</v>
      </c>
      <c r="D62" s="135" t="s">
        <v>931</v>
      </c>
      <c r="E62" s="136">
        <v>44582</v>
      </c>
      <c r="F62" s="135" t="s">
        <v>58</v>
      </c>
      <c r="G62" s="135" t="s">
        <v>648</v>
      </c>
      <c r="H62" s="135" t="s">
        <v>933</v>
      </c>
      <c r="I62" s="135">
        <v>42</v>
      </c>
      <c r="J62" s="135">
        <v>35</v>
      </c>
      <c r="K62" s="135">
        <v>1.7</v>
      </c>
      <c r="L62" s="135">
        <v>518</v>
      </c>
      <c r="M62" s="135">
        <v>452</v>
      </c>
      <c r="N62" s="135">
        <v>233</v>
      </c>
      <c r="O62" s="135">
        <f t="shared" si="1"/>
        <v>219</v>
      </c>
      <c r="P62" s="135"/>
      <c r="Q62" s="135" t="s">
        <v>934</v>
      </c>
      <c r="R62" s="135">
        <v>54553</v>
      </c>
      <c r="S62" s="135">
        <v>3222755100</v>
      </c>
      <c r="T62" s="135"/>
      <c r="U62" s="135" t="s">
        <v>864</v>
      </c>
    </row>
    <row r="63" spans="1:21" ht="15.75" customHeight="1">
      <c r="A63" s="135">
        <v>56</v>
      </c>
      <c r="B63" s="135" t="s">
        <v>859</v>
      </c>
      <c r="C63" s="135" t="s">
        <v>893</v>
      </c>
      <c r="D63" s="135" t="s">
        <v>931</v>
      </c>
      <c r="E63" s="136">
        <v>44582</v>
      </c>
      <c r="F63" s="135" t="s">
        <v>58</v>
      </c>
      <c r="G63" s="135" t="s">
        <v>648</v>
      </c>
      <c r="H63" s="135" t="s">
        <v>933</v>
      </c>
      <c r="I63" s="135">
        <v>44</v>
      </c>
      <c r="J63" s="135">
        <v>3</v>
      </c>
      <c r="K63" s="135">
        <v>0.5</v>
      </c>
      <c r="L63" s="135">
        <v>253</v>
      </c>
      <c r="M63" s="135">
        <v>226</v>
      </c>
      <c r="N63" s="135">
        <v>151</v>
      </c>
      <c r="O63" s="135">
        <f t="shared" si="1"/>
        <v>75</v>
      </c>
      <c r="P63" s="135"/>
      <c r="Q63" s="135" t="s">
        <v>935</v>
      </c>
      <c r="R63" s="135">
        <v>39820</v>
      </c>
      <c r="S63" s="135">
        <v>3222755100</v>
      </c>
      <c r="T63" s="135"/>
      <c r="U63" s="135" t="s">
        <v>864</v>
      </c>
    </row>
    <row r="64" spans="1:21" ht="15.75" customHeight="1">
      <c r="A64" s="135">
        <v>57</v>
      </c>
      <c r="B64" s="135" t="s">
        <v>859</v>
      </c>
      <c r="C64" s="135" t="s">
        <v>893</v>
      </c>
      <c r="D64" s="135" t="s">
        <v>931</v>
      </c>
      <c r="E64" s="136">
        <v>44582</v>
      </c>
      <c r="F64" s="135" t="s">
        <v>74</v>
      </c>
      <c r="G64" s="135" t="s">
        <v>648</v>
      </c>
      <c r="H64" s="135" t="s">
        <v>107</v>
      </c>
      <c r="I64" s="135">
        <v>60</v>
      </c>
      <c r="J64" s="135">
        <v>19</v>
      </c>
      <c r="K64" s="135">
        <v>2.4</v>
      </c>
      <c r="L64" s="135">
        <v>738</v>
      </c>
      <c r="M64" s="135">
        <v>668</v>
      </c>
      <c r="N64" s="135">
        <v>528</v>
      </c>
      <c r="O64" s="135">
        <f t="shared" si="1"/>
        <v>140</v>
      </c>
      <c r="P64" s="135"/>
      <c r="Q64" s="135" t="s">
        <v>936</v>
      </c>
      <c r="R64" s="135">
        <v>140185</v>
      </c>
      <c r="S64" s="135">
        <v>3222755100</v>
      </c>
      <c r="T64" s="135"/>
      <c r="U64" s="135" t="s">
        <v>864</v>
      </c>
    </row>
    <row r="65" spans="1:21" ht="15.75" customHeight="1">
      <c r="A65" s="135">
        <v>58</v>
      </c>
      <c r="B65" s="135" t="s">
        <v>859</v>
      </c>
      <c r="C65" s="135" t="s">
        <v>893</v>
      </c>
      <c r="D65" s="135" t="s">
        <v>931</v>
      </c>
      <c r="E65" s="136">
        <v>44582</v>
      </c>
      <c r="F65" s="135" t="s">
        <v>58</v>
      </c>
      <c r="G65" s="135" t="s">
        <v>648</v>
      </c>
      <c r="H65" s="135" t="s">
        <v>910</v>
      </c>
      <c r="I65" s="135">
        <v>66</v>
      </c>
      <c r="J65" s="135">
        <v>3</v>
      </c>
      <c r="K65" s="135">
        <v>3.5</v>
      </c>
      <c r="L65" s="135">
        <v>1008</v>
      </c>
      <c r="M65" s="135">
        <v>968</v>
      </c>
      <c r="N65" s="135">
        <v>206</v>
      </c>
      <c r="O65" s="135">
        <f t="shared" si="1"/>
        <v>762</v>
      </c>
      <c r="P65" s="135"/>
      <c r="Q65" s="135" t="s">
        <v>937</v>
      </c>
      <c r="R65" s="135">
        <v>18315</v>
      </c>
      <c r="S65" s="135">
        <v>3222755100</v>
      </c>
      <c r="T65" s="135"/>
      <c r="U65" s="135" t="s">
        <v>864</v>
      </c>
    </row>
    <row r="66" spans="1:21" ht="15.75" customHeight="1">
      <c r="A66" s="135">
        <v>59</v>
      </c>
      <c r="B66" s="135" t="s">
        <v>859</v>
      </c>
      <c r="C66" s="135" t="s">
        <v>893</v>
      </c>
      <c r="D66" s="135" t="s">
        <v>938</v>
      </c>
      <c r="E66" s="136">
        <v>44582</v>
      </c>
      <c r="F66" s="135" t="s">
        <v>58</v>
      </c>
      <c r="G66" s="135" t="s">
        <v>655</v>
      </c>
      <c r="H66" s="135" t="s">
        <v>107</v>
      </c>
      <c r="I66" s="135">
        <v>5</v>
      </c>
      <c r="J66" s="135">
        <v>4</v>
      </c>
      <c r="K66" s="135">
        <v>3</v>
      </c>
      <c r="L66" s="135">
        <v>1110</v>
      </c>
      <c r="M66" s="135">
        <v>1010</v>
      </c>
      <c r="N66" s="135">
        <v>442</v>
      </c>
      <c r="O66" s="135">
        <f t="shared" si="1"/>
        <v>568</v>
      </c>
      <c r="P66" s="135"/>
      <c r="Q66" s="135" t="s">
        <v>939</v>
      </c>
      <c r="R66" s="135">
        <v>142825</v>
      </c>
      <c r="S66" s="135">
        <v>3222755100</v>
      </c>
      <c r="T66" s="135"/>
      <c r="U66" s="135" t="s">
        <v>864</v>
      </c>
    </row>
    <row r="67" spans="1:21" ht="15.75" customHeight="1">
      <c r="A67" s="135">
        <v>60</v>
      </c>
      <c r="B67" s="135" t="s">
        <v>859</v>
      </c>
      <c r="C67" s="135" t="s">
        <v>893</v>
      </c>
      <c r="D67" s="135" t="s">
        <v>938</v>
      </c>
      <c r="E67" s="136">
        <v>44582</v>
      </c>
      <c r="F67" s="135" t="s">
        <v>58</v>
      </c>
      <c r="G67" s="135" t="s">
        <v>655</v>
      </c>
      <c r="H67" s="135" t="s">
        <v>107</v>
      </c>
      <c r="I67" s="135">
        <v>27</v>
      </c>
      <c r="J67" s="135">
        <v>5</v>
      </c>
      <c r="K67" s="135">
        <v>3</v>
      </c>
      <c r="L67" s="135">
        <v>1165</v>
      </c>
      <c r="M67" s="135">
        <v>1064</v>
      </c>
      <c r="N67" s="135">
        <v>704</v>
      </c>
      <c r="O67" s="135">
        <f t="shared" si="1"/>
        <v>360</v>
      </c>
      <c r="P67" s="135"/>
      <c r="Q67" s="135" t="s">
        <v>940</v>
      </c>
      <c r="R67" s="135">
        <v>193961</v>
      </c>
      <c r="S67" s="135">
        <v>3222755100</v>
      </c>
      <c r="T67" s="135"/>
      <c r="U67" s="135" t="s">
        <v>864</v>
      </c>
    </row>
    <row r="68" spans="1:21" ht="15.75" customHeight="1">
      <c r="A68" s="135">
        <v>61</v>
      </c>
      <c r="B68" s="135" t="s">
        <v>859</v>
      </c>
      <c r="C68" s="135" t="s">
        <v>893</v>
      </c>
      <c r="D68" s="135" t="s">
        <v>938</v>
      </c>
      <c r="E68" s="136">
        <v>44582</v>
      </c>
      <c r="F68" s="135" t="s">
        <v>58</v>
      </c>
      <c r="G68" s="135" t="s">
        <v>655</v>
      </c>
      <c r="H68" s="135" t="s">
        <v>107</v>
      </c>
      <c r="I68" s="135">
        <v>49</v>
      </c>
      <c r="J68" s="137" t="s">
        <v>941</v>
      </c>
      <c r="K68" s="135">
        <v>1.4</v>
      </c>
      <c r="L68" s="135">
        <v>608</v>
      </c>
      <c r="M68" s="135">
        <v>562</v>
      </c>
      <c r="N68" s="135">
        <v>349</v>
      </c>
      <c r="O68" s="135">
        <f t="shared" si="1"/>
        <v>213</v>
      </c>
      <c r="P68" s="135"/>
      <c r="Q68" s="135" t="s">
        <v>942</v>
      </c>
      <c r="R68" s="135">
        <v>105925</v>
      </c>
      <c r="S68" s="135">
        <f>S12</f>
        <v>3222755100</v>
      </c>
      <c r="T68" s="135"/>
      <c r="U68" s="135" t="s">
        <v>864</v>
      </c>
    </row>
    <row r="69" spans="1:21" ht="15.75" customHeight="1">
      <c r="A69" s="135">
        <v>62</v>
      </c>
      <c r="B69" s="135" t="s">
        <v>859</v>
      </c>
      <c r="C69" s="135" t="s">
        <v>882</v>
      </c>
      <c r="D69" s="135" t="s">
        <v>943</v>
      </c>
      <c r="E69" s="136">
        <v>44582</v>
      </c>
      <c r="F69" s="135" t="s">
        <v>58</v>
      </c>
      <c r="G69" s="135" t="s">
        <v>655</v>
      </c>
      <c r="H69" s="135" t="s">
        <v>107</v>
      </c>
      <c r="I69" s="135">
        <v>99</v>
      </c>
      <c r="J69" s="135">
        <v>12</v>
      </c>
      <c r="K69" s="135">
        <v>2.8</v>
      </c>
      <c r="L69" s="135">
        <v>1530</v>
      </c>
      <c r="M69" s="135">
        <v>1412</v>
      </c>
      <c r="N69" s="135">
        <v>830</v>
      </c>
      <c r="O69" s="135">
        <f t="shared" si="1"/>
        <v>582</v>
      </c>
      <c r="P69" s="135"/>
      <c r="Q69" s="135" t="s">
        <v>944</v>
      </c>
      <c r="R69" s="135">
        <v>251570</v>
      </c>
      <c r="S69" s="135">
        <f t="shared" ref="S69:S72" si="2">S68</f>
        <v>3222755100</v>
      </c>
      <c r="T69" s="135"/>
      <c r="U69" s="135" t="s">
        <v>864</v>
      </c>
    </row>
    <row r="70" spans="1:21" ht="15.75" customHeight="1">
      <c r="A70" s="135">
        <v>63</v>
      </c>
      <c r="B70" s="135" t="s">
        <v>859</v>
      </c>
      <c r="C70" s="135" t="s">
        <v>870</v>
      </c>
      <c r="D70" s="135" t="s">
        <v>945</v>
      </c>
      <c r="E70" s="136">
        <v>44582</v>
      </c>
      <c r="F70" s="135" t="s">
        <v>58</v>
      </c>
      <c r="G70" s="135" t="s">
        <v>648</v>
      </c>
      <c r="H70" s="135" t="s">
        <v>946</v>
      </c>
      <c r="I70" s="135">
        <v>30</v>
      </c>
      <c r="J70" s="135">
        <v>27</v>
      </c>
      <c r="K70" s="135">
        <v>1</v>
      </c>
      <c r="L70" s="135">
        <v>309</v>
      </c>
      <c r="M70" s="135">
        <v>275</v>
      </c>
      <c r="N70" s="135">
        <v>62</v>
      </c>
      <c r="O70" s="135">
        <f t="shared" si="1"/>
        <v>213</v>
      </c>
      <c r="P70" s="135"/>
      <c r="Q70" s="135" t="s">
        <v>947</v>
      </c>
      <c r="R70" s="135">
        <v>19871</v>
      </c>
      <c r="S70" s="135">
        <f t="shared" si="2"/>
        <v>3222755100</v>
      </c>
      <c r="T70" s="135"/>
      <c r="U70" s="135" t="s">
        <v>864</v>
      </c>
    </row>
    <row r="71" spans="1:21" ht="15.75" customHeight="1">
      <c r="A71" s="135">
        <v>64</v>
      </c>
      <c r="B71" s="135" t="s">
        <v>859</v>
      </c>
      <c r="C71" s="135" t="s">
        <v>870</v>
      </c>
      <c r="D71" s="135" t="s">
        <v>948</v>
      </c>
      <c r="E71" s="136">
        <v>44582</v>
      </c>
      <c r="F71" s="135" t="s">
        <v>58</v>
      </c>
      <c r="G71" s="135" t="s">
        <v>655</v>
      </c>
      <c r="H71" s="135" t="s">
        <v>107</v>
      </c>
      <c r="I71" s="135">
        <v>33</v>
      </c>
      <c r="J71" s="135">
        <v>15</v>
      </c>
      <c r="K71" s="135">
        <v>2.2999999999999998</v>
      </c>
      <c r="L71" s="135">
        <v>860</v>
      </c>
      <c r="M71" s="135">
        <v>782</v>
      </c>
      <c r="N71" s="135">
        <v>655</v>
      </c>
      <c r="O71" s="135">
        <f t="shared" si="1"/>
        <v>127</v>
      </c>
      <c r="P71" s="135"/>
      <c r="Q71" s="135" t="s">
        <v>949</v>
      </c>
      <c r="R71" s="135">
        <v>177910</v>
      </c>
      <c r="S71" s="135">
        <f t="shared" si="2"/>
        <v>3222755100</v>
      </c>
      <c r="T71" s="135"/>
      <c r="U71" s="135" t="s">
        <v>864</v>
      </c>
    </row>
    <row r="72" spans="1:21" ht="15.75" customHeight="1">
      <c r="A72" s="135">
        <v>65</v>
      </c>
      <c r="B72" s="135" t="s">
        <v>859</v>
      </c>
      <c r="C72" s="135" t="s">
        <v>907</v>
      </c>
      <c r="D72" s="135" t="s">
        <v>950</v>
      </c>
      <c r="E72" s="136">
        <v>44582</v>
      </c>
      <c r="F72" s="135" t="s">
        <v>58</v>
      </c>
      <c r="G72" s="135" t="s">
        <v>648</v>
      </c>
      <c r="H72" s="135" t="s">
        <v>910</v>
      </c>
      <c r="I72" s="135">
        <v>70</v>
      </c>
      <c r="J72" s="135">
        <v>16</v>
      </c>
      <c r="K72" s="135">
        <v>1.8</v>
      </c>
      <c r="L72" s="135">
        <v>358</v>
      </c>
      <c r="M72" s="135">
        <v>340</v>
      </c>
      <c r="N72" s="135">
        <v>86</v>
      </c>
      <c r="O72" s="135">
        <f t="shared" si="1"/>
        <v>254</v>
      </c>
      <c r="P72" s="135"/>
      <c r="Q72" s="135" t="s">
        <v>951</v>
      </c>
      <c r="R72" s="135">
        <v>12569</v>
      </c>
      <c r="S72" s="135">
        <f t="shared" si="2"/>
        <v>3222755100</v>
      </c>
      <c r="T72" s="135"/>
      <c r="U72" s="135" t="s">
        <v>864</v>
      </c>
    </row>
    <row r="73" spans="1:21" ht="15.75" customHeight="1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</row>
    <row r="74" spans="1:21" ht="15.75" customHeight="1">
      <c r="A74" s="434" t="s">
        <v>24</v>
      </c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8"/>
    </row>
    <row r="75" spans="1:21" ht="15.75" customHeight="1">
      <c r="A75" s="135">
        <v>1</v>
      </c>
      <c r="B75" s="135" t="s">
        <v>952</v>
      </c>
      <c r="C75" s="135" t="s">
        <v>953</v>
      </c>
      <c r="D75" s="135" t="s">
        <v>954</v>
      </c>
      <c r="E75" s="136">
        <v>44578</v>
      </c>
      <c r="F75" s="135">
        <v>2</v>
      </c>
      <c r="G75" s="135" t="s">
        <v>106</v>
      </c>
      <c r="H75" s="135" t="s">
        <v>107</v>
      </c>
      <c r="I75" s="135">
        <v>13</v>
      </c>
      <c r="J75" s="135">
        <v>7</v>
      </c>
      <c r="K75" s="135">
        <v>1.4</v>
      </c>
      <c r="L75" s="135">
        <v>4</v>
      </c>
      <c r="M75" s="135"/>
      <c r="N75" s="135"/>
      <c r="O75" s="135"/>
      <c r="P75" s="135"/>
      <c r="Q75" s="135" t="s">
        <v>955</v>
      </c>
      <c r="R75" s="135">
        <v>0</v>
      </c>
      <c r="S75" s="135">
        <v>0</v>
      </c>
      <c r="T75" s="135" t="s">
        <v>863</v>
      </c>
      <c r="U75" s="135" t="s">
        <v>864</v>
      </c>
    </row>
    <row r="76" spans="1:21" ht="15.75" customHeight="1">
      <c r="A76" s="135">
        <v>2</v>
      </c>
      <c r="B76" s="135" t="s">
        <v>952</v>
      </c>
      <c r="C76" s="135" t="s">
        <v>953</v>
      </c>
      <c r="D76" s="135" t="s">
        <v>954</v>
      </c>
      <c r="E76" s="136">
        <v>44578</v>
      </c>
      <c r="F76" s="135">
        <v>3</v>
      </c>
      <c r="G76" s="135" t="s">
        <v>106</v>
      </c>
      <c r="H76" s="135" t="s">
        <v>107</v>
      </c>
      <c r="I76" s="135">
        <v>35</v>
      </c>
      <c r="J76" s="137" t="s">
        <v>956</v>
      </c>
      <c r="K76" s="135">
        <v>0.5</v>
      </c>
      <c r="L76" s="135">
        <v>2</v>
      </c>
      <c r="M76" s="135"/>
      <c r="N76" s="135"/>
      <c r="O76" s="135"/>
      <c r="P76" s="135"/>
      <c r="Q76" s="135" t="s">
        <v>957</v>
      </c>
      <c r="R76" s="135">
        <v>0</v>
      </c>
      <c r="S76" s="135">
        <v>0</v>
      </c>
      <c r="T76" s="135"/>
      <c r="U76" s="135" t="s">
        <v>864</v>
      </c>
    </row>
    <row r="77" spans="1:21" ht="15.75" customHeight="1">
      <c r="A77" s="135">
        <v>3</v>
      </c>
      <c r="B77" s="135" t="s">
        <v>952</v>
      </c>
      <c r="C77" s="135" t="s">
        <v>882</v>
      </c>
      <c r="D77" s="135" t="s">
        <v>958</v>
      </c>
      <c r="E77" s="136">
        <v>44586</v>
      </c>
      <c r="F77" s="135">
        <v>2</v>
      </c>
      <c r="G77" s="135" t="s">
        <v>106</v>
      </c>
      <c r="H77" s="135" t="s">
        <v>107</v>
      </c>
      <c r="I77" s="135">
        <v>2</v>
      </c>
      <c r="J77" s="135">
        <v>17</v>
      </c>
      <c r="K77" s="135">
        <v>1</v>
      </c>
      <c r="L77" s="135">
        <v>2</v>
      </c>
      <c r="M77" s="135"/>
      <c r="N77" s="135"/>
      <c r="O77" s="135"/>
      <c r="P77" s="135"/>
      <c r="Q77" s="135" t="s">
        <v>959</v>
      </c>
      <c r="R77" s="135">
        <v>0</v>
      </c>
      <c r="S77" s="135">
        <v>0</v>
      </c>
      <c r="T77" s="135"/>
      <c r="U77" s="135" t="s">
        <v>864</v>
      </c>
    </row>
    <row r="78" spans="1:21" ht="15.75" customHeight="1">
      <c r="A78" s="135">
        <v>4</v>
      </c>
      <c r="B78" s="135" t="s">
        <v>952</v>
      </c>
      <c r="C78" s="135" t="s">
        <v>882</v>
      </c>
      <c r="D78" s="135" t="s">
        <v>958</v>
      </c>
      <c r="E78" s="136">
        <v>44586</v>
      </c>
      <c r="F78" s="135">
        <v>2</v>
      </c>
      <c r="G78" s="135" t="s">
        <v>106</v>
      </c>
      <c r="H78" s="135" t="s">
        <v>107</v>
      </c>
      <c r="I78" s="135">
        <v>4</v>
      </c>
      <c r="J78" s="135">
        <v>6</v>
      </c>
      <c r="K78" s="135">
        <v>0.6</v>
      </c>
      <c r="L78" s="135">
        <v>1</v>
      </c>
      <c r="M78" s="135"/>
      <c r="N78" s="135"/>
      <c r="O78" s="135"/>
      <c r="P78" s="135"/>
      <c r="Q78" s="135" t="s">
        <v>960</v>
      </c>
      <c r="R78" s="135">
        <v>0</v>
      </c>
      <c r="S78" s="135">
        <v>0</v>
      </c>
      <c r="T78" s="135"/>
      <c r="U78" s="135" t="s">
        <v>864</v>
      </c>
    </row>
    <row r="79" spans="1:21" ht="15.75" customHeight="1">
      <c r="A79" s="135">
        <v>5</v>
      </c>
      <c r="B79" s="135" t="s">
        <v>952</v>
      </c>
      <c r="C79" s="135" t="s">
        <v>882</v>
      </c>
      <c r="D79" s="135" t="s">
        <v>958</v>
      </c>
      <c r="E79" s="136">
        <v>44586</v>
      </c>
      <c r="F79" s="135">
        <v>2</v>
      </c>
      <c r="G79" s="135" t="s">
        <v>106</v>
      </c>
      <c r="H79" s="135" t="s">
        <v>107</v>
      </c>
      <c r="I79" s="135">
        <v>18</v>
      </c>
      <c r="J79" s="137" t="s">
        <v>961</v>
      </c>
      <c r="K79" s="135">
        <v>1</v>
      </c>
      <c r="L79" s="135">
        <v>3</v>
      </c>
      <c r="M79" s="135"/>
      <c r="N79" s="135"/>
      <c r="O79" s="135"/>
      <c r="P79" s="135"/>
      <c r="Q79" s="135" t="s">
        <v>962</v>
      </c>
      <c r="R79" s="135">
        <v>0</v>
      </c>
      <c r="S79" s="135">
        <v>0</v>
      </c>
      <c r="T79" s="135"/>
      <c r="U79" s="135" t="s">
        <v>864</v>
      </c>
    </row>
    <row r="80" spans="1:21" ht="15.75" customHeight="1">
      <c r="A80" s="135">
        <v>6</v>
      </c>
      <c r="B80" s="135" t="s">
        <v>952</v>
      </c>
      <c r="C80" s="135" t="s">
        <v>882</v>
      </c>
      <c r="D80" s="135" t="s">
        <v>958</v>
      </c>
      <c r="E80" s="136">
        <v>44586</v>
      </c>
      <c r="F80" s="135">
        <v>2</v>
      </c>
      <c r="G80" s="135" t="s">
        <v>106</v>
      </c>
      <c r="H80" s="135" t="s">
        <v>107</v>
      </c>
      <c r="I80" s="135">
        <v>25</v>
      </c>
      <c r="J80" s="135">
        <v>11</v>
      </c>
      <c r="K80" s="135">
        <v>1.3</v>
      </c>
      <c r="L80" s="135">
        <v>3</v>
      </c>
      <c r="M80" s="135"/>
      <c r="N80" s="135"/>
      <c r="O80" s="135"/>
      <c r="P80" s="135"/>
      <c r="Q80" s="135" t="s">
        <v>963</v>
      </c>
      <c r="R80" s="135">
        <v>0</v>
      </c>
      <c r="S80" s="135">
        <v>0</v>
      </c>
      <c r="T80" s="135"/>
      <c r="U80" s="135" t="s">
        <v>864</v>
      </c>
    </row>
    <row r="81" spans="1:21" ht="15.75" customHeight="1">
      <c r="A81" s="135">
        <v>7</v>
      </c>
      <c r="B81" s="135" t="s">
        <v>952</v>
      </c>
      <c r="C81" s="135" t="s">
        <v>882</v>
      </c>
      <c r="D81" s="135" t="s">
        <v>958</v>
      </c>
      <c r="E81" s="136">
        <v>44586</v>
      </c>
      <c r="F81" s="135">
        <v>2</v>
      </c>
      <c r="G81" s="135" t="s">
        <v>106</v>
      </c>
      <c r="H81" s="135" t="s">
        <v>107</v>
      </c>
      <c r="I81" s="135">
        <v>25</v>
      </c>
      <c r="J81" s="135">
        <v>13</v>
      </c>
      <c r="K81" s="135">
        <v>0.7</v>
      </c>
      <c r="L81" s="135">
        <v>2</v>
      </c>
      <c r="M81" s="135"/>
      <c r="N81" s="135"/>
      <c r="O81" s="135"/>
      <c r="P81" s="135"/>
      <c r="Q81" s="135" t="s">
        <v>964</v>
      </c>
      <c r="R81" s="135">
        <v>0</v>
      </c>
      <c r="S81" s="135">
        <v>0</v>
      </c>
      <c r="T81" s="135"/>
      <c r="U81" s="135" t="s">
        <v>864</v>
      </c>
    </row>
    <row r="82" spans="1:21" ht="15.75" customHeight="1">
      <c r="A82" s="135">
        <v>8</v>
      </c>
      <c r="B82" s="135" t="s">
        <v>952</v>
      </c>
      <c r="C82" s="135" t="s">
        <v>882</v>
      </c>
      <c r="D82" s="135" t="s">
        <v>958</v>
      </c>
      <c r="E82" s="136">
        <v>44586</v>
      </c>
      <c r="F82" s="135">
        <v>2</v>
      </c>
      <c r="G82" s="135" t="s">
        <v>106</v>
      </c>
      <c r="H82" s="135" t="s">
        <v>107</v>
      </c>
      <c r="I82" s="135">
        <v>44</v>
      </c>
      <c r="J82" s="135">
        <v>9</v>
      </c>
      <c r="K82" s="135">
        <v>2.1</v>
      </c>
      <c r="L82" s="135">
        <v>6</v>
      </c>
      <c r="M82" s="135"/>
      <c r="N82" s="135"/>
      <c r="O82" s="135"/>
      <c r="P82" s="135"/>
      <c r="Q82" s="135" t="s">
        <v>965</v>
      </c>
      <c r="R82" s="135">
        <v>0</v>
      </c>
      <c r="S82" s="135">
        <v>0</v>
      </c>
      <c r="T82" s="135"/>
      <c r="U82" s="135" t="s">
        <v>864</v>
      </c>
    </row>
    <row r="83" spans="1:21" ht="15.75" customHeight="1">
      <c r="A83" s="135">
        <v>9</v>
      </c>
      <c r="B83" s="135" t="s">
        <v>952</v>
      </c>
      <c r="C83" s="135" t="s">
        <v>882</v>
      </c>
      <c r="D83" s="135" t="s">
        <v>958</v>
      </c>
      <c r="E83" s="136">
        <v>44586</v>
      </c>
      <c r="F83" s="135">
        <v>4</v>
      </c>
      <c r="G83" s="135" t="s">
        <v>106</v>
      </c>
      <c r="H83" s="135" t="s">
        <v>107</v>
      </c>
      <c r="I83" s="135">
        <v>64</v>
      </c>
      <c r="J83" s="135">
        <v>11</v>
      </c>
      <c r="K83" s="135">
        <v>1.7</v>
      </c>
      <c r="L83" s="135">
        <v>3</v>
      </c>
      <c r="M83" s="135"/>
      <c r="N83" s="135"/>
      <c r="O83" s="135"/>
      <c r="P83" s="135"/>
      <c r="Q83" s="135" t="s">
        <v>966</v>
      </c>
      <c r="R83" s="135">
        <v>0</v>
      </c>
      <c r="S83" s="135">
        <v>0</v>
      </c>
      <c r="T83" s="135"/>
      <c r="U83" s="135" t="s">
        <v>864</v>
      </c>
    </row>
    <row r="84" spans="1:21" ht="15.75" customHeight="1">
      <c r="A84" s="135"/>
      <c r="B84" s="135" t="s">
        <v>952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>
        <v>0</v>
      </c>
      <c r="S84" s="135">
        <v>0</v>
      </c>
      <c r="T84" s="135"/>
      <c r="U84" s="135" t="s">
        <v>864</v>
      </c>
    </row>
    <row r="85" spans="1:21" ht="15.75" customHeight="1">
      <c r="A85" s="439" t="s">
        <v>25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42"/>
      <c r="T85" s="442"/>
      <c r="U85" s="443"/>
    </row>
    <row r="86" spans="1:21" ht="15.75" customHeight="1">
      <c r="A86" s="135">
        <v>1</v>
      </c>
      <c r="B86" s="135" t="s">
        <v>952</v>
      </c>
      <c r="C86" s="135" t="s">
        <v>953</v>
      </c>
      <c r="D86" s="135" t="s">
        <v>967</v>
      </c>
      <c r="E86" s="136">
        <v>44578</v>
      </c>
      <c r="F86" s="135">
        <v>2</v>
      </c>
      <c r="G86" s="135" t="s">
        <v>133</v>
      </c>
      <c r="H86" s="135" t="s">
        <v>107</v>
      </c>
      <c r="I86" s="135">
        <v>2</v>
      </c>
      <c r="J86" s="135">
        <v>15</v>
      </c>
      <c r="K86" s="135">
        <v>2.8</v>
      </c>
      <c r="L86" s="135">
        <v>28</v>
      </c>
      <c r="M86" s="135"/>
      <c r="N86" s="135"/>
      <c r="O86" s="135"/>
      <c r="P86" s="135"/>
      <c r="Q86" s="135" t="s">
        <v>968</v>
      </c>
      <c r="R86" s="135">
        <v>0</v>
      </c>
      <c r="S86" s="135">
        <v>0</v>
      </c>
      <c r="T86" s="135" t="s">
        <v>863</v>
      </c>
      <c r="U86" s="135" t="s">
        <v>864</v>
      </c>
    </row>
    <row r="87" spans="1:21" ht="15.75" customHeight="1">
      <c r="A87" s="135">
        <v>2</v>
      </c>
      <c r="B87" s="135" t="s">
        <v>952</v>
      </c>
      <c r="C87" s="135" t="s">
        <v>953</v>
      </c>
      <c r="D87" s="135" t="s">
        <v>967</v>
      </c>
      <c r="E87" s="136">
        <v>44578</v>
      </c>
      <c r="F87" s="135">
        <v>2</v>
      </c>
      <c r="G87" s="135" t="s">
        <v>133</v>
      </c>
      <c r="H87" s="135" t="s">
        <v>107</v>
      </c>
      <c r="I87" s="135">
        <v>17</v>
      </c>
      <c r="J87" s="135">
        <v>9</v>
      </c>
      <c r="K87" s="135">
        <v>0.9</v>
      </c>
      <c r="L87" s="135">
        <v>5</v>
      </c>
      <c r="M87" s="135"/>
      <c r="N87" s="135"/>
      <c r="O87" s="135"/>
      <c r="P87" s="135"/>
      <c r="Q87" s="135" t="s">
        <v>969</v>
      </c>
      <c r="R87" s="135">
        <v>0</v>
      </c>
      <c r="S87" s="135">
        <v>0</v>
      </c>
      <c r="T87" s="135"/>
      <c r="U87" s="135" t="s">
        <v>864</v>
      </c>
    </row>
    <row r="88" spans="1:21" ht="15.75" customHeight="1">
      <c r="A88" s="135">
        <v>3</v>
      </c>
      <c r="B88" s="135" t="s">
        <v>952</v>
      </c>
      <c r="C88" s="135" t="s">
        <v>953</v>
      </c>
      <c r="D88" s="135" t="s">
        <v>967</v>
      </c>
      <c r="E88" s="136">
        <v>44578</v>
      </c>
      <c r="F88" s="135">
        <v>2</v>
      </c>
      <c r="G88" s="135" t="s">
        <v>133</v>
      </c>
      <c r="H88" s="135" t="s">
        <v>107</v>
      </c>
      <c r="I88" s="135">
        <v>22</v>
      </c>
      <c r="J88" s="135">
        <v>14</v>
      </c>
      <c r="K88" s="135">
        <v>0.9</v>
      </c>
      <c r="L88" s="135">
        <v>8</v>
      </c>
      <c r="M88" s="135"/>
      <c r="N88" s="135"/>
      <c r="O88" s="135"/>
      <c r="P88" s="135"/>
      <c r="Q88" s="135" t="s">
        <v>970</v>
      </c>
      <c r="R88" s="135">
        <v>0</v>
      </c>
      <c r="S88" s="135">
        <v>0</v>
      </c>
      <c r="T88" s="135"/>
      <c r="U88" s="135" t="s">
        <v>864</v>
      </c>
    </row>
    <row r="89" spans="1:21" ht="15.75" customHeight="1">
      <c r="A89" s="135">
        <v>4</v>
      </c>
      <c r="B89" s="135" t="s">
        <v>952</v>
      </c>
      <c r="C89" s="135" t="s">
        <v>953</v>
      </c>
      <c r="D89" s="135" t="s">
        <v>967</v>
      </c>
      <c r="E89" s="136">
        <v>44578</v>
      </c>
      <c r="F89" s="135">
        <v>2</v>
      </c>
      <c r="G89" s="135" t="s">
        <v>133</v>
      </c>
      <c r="H89" s="135" t="s">
        <v>107</v>
      </c>
      <c r="I89" s="135">
        <v>53</v>
      </c>
      <c r="J89" s="135">
        <v>11</v>
      </c>
      <c r="K89" s="135">
        <v>0.4</v>
      </c>
      <c r="L89" s="135">
        <v>4</v>
      </c>
      <c r="M89" s="135"/>
      <c r="N89" s="135"/>
      <c r="O89" s="135"/>
      <c r="P89" s="135"/>
      <c r="Q89" s="135" t="s">
        <v>971</v>
      </c>
      <c r="R89" s="135">
        <v>0</v>
      </c>
      <c r="S89" s="135">
        <v>0</v>
      </c>
      <c r="T89" s="135"/>
      <c r="U89" s="135" t="s">
        <v>972</v>
      </c>
    </row>
    <row r="90" spans="1:21" ht="15.75" customHeight="1">
      <c r="A90" s="135">
        <v>5</v>
      </c>
      <c r="B90" s="135" t="s">
        <v>952</v>
      </c>
      <c r="C90" s="135" t="s">
        <v>953</v>
      </c>
      <c r="D90" s="135" t="s">
        <v>967</v>
      </c>
      <c r="E90" s="136">
        <v>44578</v>
      </c>
      <c r="F90" s="135">
        <v>2</v>
      </c>
      <c r="G90" s="135" t="s">
        <v>133</v>
      </c>
      <c r="H90" s="135" t="s">
        <v>107</v>
      </c>
      <c r="I90" s="135">
        <v>53</v>
      </c>
      <c r="J90" s="135">
        <v>12</v>
      </c>
      <c r="K90" s="135">
        <v>0.3</v>
      </c>
      <c r="L90" s="135">
        <v>2</v>
      </c>
      <c r="M90" s="135"/>
      <c r="N90" s="135"/>
      <c r="O90" s="135"/>
      <c r="P90" s="135"/>
      <c r="Q90" s="135" t="s">
        <v>973</v>
      </c>
      <c r="R90" s="135">
        <v>0</v>
      </c>
      <c r="S90" s="135">
        <v>0</v>
      </c>
      <c r="T90" s="135"/>
      <c r="U90" s="135" t="s">
        <v>972</v>
      </c>
    </row>
    <row r="91" spans="1:21" ht="15.75" customHeight="1">
      <c r="A91" s="135">
        <v>6</v>
      </c>
      <c r="B91" s="135" t="s">
        <v>952</v>
      </c>
      <c r="C91" s="135" t="s">
        <v>882</v>
      </c>
      <c r="D91" s="135" t="s">
        <v>974</v>
      </c>
      <c r="E91" s="136">
        <v>44586</v>
      </c>
      <c r="F91" s="135">
        <v>2</v>
      </c>
      <c r="G91" s="135" t="s">
        <v>133</v>
      </c>
      <c r="H91" s="135" t="s">
        <v>107</v>
      </c>
      <c r="I91" s="135">
        <v>3</v>
      </c>
      <c r="J91" s="135">
        <v>18</v>
      </c>
      <c r="K91" s="135">
        <v>1.5</v>
      </c>
      <c r="L91" s="135">
        <v>8</v>
      </c>
      <c r="M91" s="135"/>
      <c r="N91" s="135"/>
      <c r="O91" s="135"/>
      <c r="P91" s="135"/>
      <c r="Q91" s="135" t="s">
        <v>975</v>
      </c>
      <c r="R91" s="135">
        <v>0</v>
      </c>
      <c r="S91" s="135">
        <v>0</v>
      </c>
      <c r="T91" s="135"/>
      <c r="U91" s="135" t="s">
        <v>864</v>
      </c>
    </row>
    <row r="92" spans="1:21" ht="15.75" customHeight="1">
      <c r="A92" s="135">
        <v>7</v>
      </c>
      <c r="B92" s="135" t="s">
        <v>952</v>
      </c>
      <c r="C92" s="135" t="s">
        <v>882</v>
      </c>
      <c r="D92" s="135" t="s">
        <v>974</v>
      </c>
      <c r="E92" s="136">
        <v>44586</v>
      </c>
      <c r="F92" s="135">
        <v>2</v>
      </c>
      <c r="G92" s="135" t="s">
        <v>133</v>
      </c>
      <c r="H92" s="135" t="s">
        <v>107</v>
      </c>
      <c r="I92" s="135">
        <v>13</v>
      </c>
      <c r="J92" s="135">
        <v>15</v>
      </c>
      <c r="K92" s="135">
        <v>3.4</v>
      </c>
      <c r="L92" s="135">
        <v>21</v>
      </c>
      <c r="M92" s="135"/>
      <c r="N92" s="135"/>
      <c r="O92" s="135"/>
      <c r="P92" s="135"/>
      <c r="Q92" s="135" t="s">
        <v>976</v>
      </c>
      <c r="R92" s="135">
        <v>0</v>
      </c>
      <c r="S92" s="135">
        <v>0</v>
      </c>
      <c r="T92" s="135"/>
      <c r="U92" s="135" t="s">
        <v>864</v>
      </c>
    </row>
    <row r="93" spans="1:21" ht="15.75" customHeight="1">
      <c r="A93" s="135">
        <v>8</v>
      </c>
      <c r="B93" s="135" t="s">
        <v>952</v>
      </c>
      <c r="C93" s="135" t="s">
        <v>882</v>
      </c>
      <c r="D93" s="135" t="s">
        <v>974</v>
      </c>
      <c r="E93" s="136">
        <v>44586</v>
      </c>
      <c r="F93" s="135">
        <v>2</v>
      </c>
      <c r="G93" s="135" t="s">
        <v>133</v>
      </c>
      <c r="H93" s="135" t="s">
        <v>107</v>
      </c>
      <c r="I93" s="135">
        <v>16</v>
      </c>
      <c r="J93" s="135">
        <v>10</v>
      </c>
      <c r="K93" s="135">
        <v>1.6</v>
      </c>
      <c r="L93" s="135">
        <v>6</v>
      </c>
      <c r="M93" s="135"/>
      <c r="N93" s="135"/>
      <c r="O93" s="135"/>
      <c r="P93" s="135"/>
      <c r="Q93" s="135" t="s">
        <v>977</v>
      </c>
      <c r="R93" s="135">
        <v>0</v>
      </c>
      <c r="S93" s="135">
        <v>0</v>
      </c>
      <c r="T93" s="135"/>
      <c r="U93" s="135" t="s">
        <v>864</v>
      </c>
    </row>
    <row r="94" spans="1:21" ht="15.75" customHeight="1">
      <c r="A94" s="135">
        <v>9</v>
      </c>
      <c r="B94" s="135" t="s">
        <v>952</v>
      </c>
      <c r="C94" s="135" t="s">
        <v>882</v>
      </c>
      <c r="D94" s="135" t="s">
        <v>974</v>
      </c>
      <c r="E94" s="136">
        <v>44586</v>
      </c>
      <c r="F94" s="135">
        <v>2</v>
      </c>
      <c r="G94" s="135" t="s">
        <v>133</v>
      </c>
      <c r="H94" s="135" t="s">
        <v>107</v>
      </c>
      <c r="I94" s="135">
        <v>24</v>
      </c>
      <c r="J94" s="135">
        <v>17</v>
      </c>
      <c r="K94" s="135">
        <v>0.5</v>
      </c>
      <c r="L94" s="135">
        <v>4</v>
      </c>
      <c r="M94" s="135"/>
      <c r="N94" s="135"/>
      <c r="O94" s="135"/>
      <c r="P94" s="135"/>
      <c r="Q94" s="135" t="s">
        <v>978</v>
      </c>
      <c r="R94" s="135">
        <v>0</v>
      </c>
      <c r="S94" s="135">
        <v>0</v>
      </c>
      <c r="T94" s="135"/>
      <c r="U94" s="135" t="s">
        <v>864</v>
      </c>
    </row>
    <row r="95" spans="1:21" ht="15.75" customHeight="1">
      <c r="A95" s="135">
        <v>10</v>
      </c>
      <c r="B95" s="135" t="s">
        <v>952</v>
      </c>
      <c r="C95" s="135" t="s">
        <v>882</v>
      </c>
      <c r="D95" s="135" t="s">
        <v>974</v>
      </c>
      <c r="E95" s="136">
        <v>44586</v>
      </c>
      <c r="F95" s="135">
        <v>2</v>
      </c>
      <c r="G95" s="135" t="s">
        <v>133</v>
      </c>
      <c r="H95" s="135" t="s">
        <v>107</v>
      </c>
      <c r="I95" s="135">
        <v>27</v>
      </c>
      <c r="J95" s="135">
        <v>6</v>
      </c>
      <c r="K95" s="135">
        <v>0.4</v>
      </c>
      <c r="L95" s="135">
        <v>2</v>
      </c>
      <c r="M95" s="135"/>
      <c r="N95" s="135"/>
      <c r="O95" s="135"/>
      <c r="P95" s="135"/>
      <c r="Q95" s="135" t="s">
        <v>979</v>
      </c>
      <c r="R95" s="135">
        <v>0</v>
      </c>
      <c r="S95" s="135">
        <v>0</v>
      </c>
      <c r="T95" s="135"/>
      <c r="U95" s="135" t="s">
        <v>864</v>
      </c>
    </row>
    <row r="96" spans="1:21" ht="15.75" customHeight="1">
      <c r="A96" s="135">
        <v>11</v>
      </c>
      <c r="B96" s="135" t="s">
        <v>952</v>
      </c>
      <c r="C96" s="135" t="s">
        <v>882</v>
      </c>
      <c r="D96" s="135" t="s">
        <v>974</v>
      </c>
      <c r="E96" s="136">
        <v>44586</v>
      </c>
      <c r="F96" s="135">
        <v>3</v>
      </c>
      <c r="G96" s="135" t="s">
        <v>133</v>
      </c>
      <c r="H96" s="135" t="s">
        <v>107</v>
      </c>
      <c r="I96" s="135">
        <v>29</v>
      </c>
      <c r="J96" s="135">
        <v>4</v>
      </c>
      <c r="K96" s="135">
        <v>0.3</v>
      </c>
      <c r="L96" s="135">
        <v>3</v>
      </c>
      <c r="M96" s="135"/>
      <c r="N96" s="135"/>
      <c r="O96" s="135"/>
      <c r="P96" s="135"/>
      <c r="Q96" s="135" t="s">
        <v>980</v>
      </c>
      <c r="R96" s="135">
        <v>0</v>
      </c>
      <c r="S96" s="135">
        <v>0</v>
      </c>
      <c r="T96" s="135"/>
      <c r="U96" s="135" t="s">
        <v>864</v>
      </c>
    </row>
    <row r="97" spans="1:21" ht="15.75" customHeight="1">
      <c r="A97" s="135">
        <v>12</v>
      </c>
      <c r="B97" s="135" t="s">
        <v>952</v>
      </c>
      <c r="C97" s="135" t="s">
        <v>882</v>
      </c>
      <c r="D97" s="135" t="s">
        <v>974</v>
      </c>
      <c r="E97" s="136">
        <v>44586</v>
      </c>
      <c r="F97" s="135">
        <v>3</v>
      </c>
      <c r="G97" s="135" t="s">
        <v>133</v>
      </c>
      <c r="H97" s="135" t="s">
        <v>107</v>
      </c>
      <c r="I97" s="135">
        <v>29</v>
      </c>
      <c r="J97" s="135">
        <v>12</v>
      </c>
      <c r="K97" s="135">
        <v>3.9</v>
      </c>
      <c r="L97" s="135">
        <v>20</v>
      </c>
      <c r="M97" s="135"/>
      <c r="N97" s="135"/>
      <c r="O97" s="135"/>
      <c r="P97" s="135"/>
      <c r="Q97" s="135" t="s">
        <v>981</v>
      </c>
      <c r="R97" s="135">
        <v>0</v>
      </c>
      <c r="S97" s="135">
        <v>0</v>
      </c>
      <c r="T97" s="135"/>
      <c r="U97" s="135" t="s">
        <v>864</v>
      </c>
    </row>
    <row r="98" spans="1:21" ht="15.75" customHeight="1">
      <c r="A98" s="135">
        <v>13</v>
      </c>
      <c r="B98" s="135" t="s">
        <v>952</v>
      </c>
      <c r="C98" s="135" t="s">
        <v>882</v>
      </c>
      <c r="D98" s="135" t="s">
        <v>974</v>
      </c>
      <c r="E98" s="136">
        <v>44586</v>
      </c>
      <c r="F98" s="135">
        <v>2</v>
      </c>
      <c r="G98" s="135" t="s">
        <v>133</v>
      </c>
      <c r="H98" s="135" t="s">
        <v>910</v>
      </c>
      <c r="I98" s="135">
        <v>56</v>
      </c>
      <c r="J98" s="135">
        <v>11</v>
      </c>
      <c r="K98" s="135">
        <v>4.5</v>
      </c>
      <c r="L98" s="135">
        <v>59</v>
      </c>
      <c r="M98" s="135"/>
      <c r="N98" s="135"/>
      <c r="O98" s="135"/>
      <c r="P98" s="135"/>
      <c r="Q98" s="135" t="s">
        <v>982</v>
      </c>
      <c r="R98" s="135">
        <v>0</v>
      </c>
      <c r="S98" s="135">
        <v>0</v>
      </c>
      <c r="T98" s="135"/>
      <c r="U98" s="135" t="s">
        <v>864</v>
      </c>
    </row>
    <row r="99" spans="1:21" ht="15.75" customHeight="1">
      <c r="A99" s="135">
        <v>14</v>
      </c>
      <c r="B99" s="135" t="s">
        <v>952</v>
      </c>
      <c r="C99" s="135" t="s">
        <v>882</v>
      </c>
      <c r="D99" s="135" t="s">
        <v>974</v>
      </c>
      <c r="E99" s="136">
        <v>44586</v>
      </c>
      <c r="F99" s="135">
        <v>4</v>
      </c>
      <c r="G99" s="135" t="s">
        <v>133</v>
      </c>
      <c r="H99" s="135" t="s">
        <v>107</v>
      </c>
      <c r="I99" s="135">
        <v>62</v>
      </c>
      <c r="J99" s="135">
        <v>13</v>
      </c>
      <c r="K99" s="135">
        <v>0.8</v>
      </c>
      <c r="L99" s="135">
        <v>4</v>
      </c>
      <c r="M99" s="135"/>
      <c r="N99" s="135"/>
      <c r="O99" s="135"/>
      <c r="P99" s="135"/>
      <c r="Q99" s="135" t="s">
        <v>983</v>
      </c>
      <c r="R99" s="135">
        <v>0</v>
      </c>
      <c r="S99" s="135">
        <v>0</v>
      </c>
      <c r="T99" s="135"/>
      <c r="U99" s="135" t="s">
        <v>864</v>
      </c>
    </row>
    <row r="100" spans="1:21" ht="15.75" customHeight="1">
      <c r="A100" s="135">
        <v>15</v>
      </c>
      <c r="B100" s="135" t="s">
        <v>952</v>
      </c>
      <c r="C100" s="135" t="s">
        <v>882</v>
      </c>
      <c r="D100" s="135" t="s">
        <v>974</v>
      </c>
      <c r="E100" s="136">
        <v>44586</v>
      </c>
      <c r="F100" s="135">
        <v>4</v>
      </c>
      <c r="G100" s="135" t="s">
        <v>133</v>
      </c>
      <c r="H100" s="135" t="s">
        <v>910</v>
      </c>
      <c r="I100" s="135">
        <v>63</v>
      </c>
      <c r="J100" s="135">
        <v>10</v>
      </c>
      <c r="K100" s="135">
        <v>1.1000000000000001</v>
      </c>
      <c r="L100" s="135">
        <v>14</v>
      </c>
      <c r="M100" s="135"/>
      <c r="N100" s="135"/>
      <c r="O100" s="135"/>
      <c r="P100" s="135"/>
      <c r="Q100" s="135" t="s">
        <v>984</v>
      </c>
      <c r="R100" s="135">
        <v>0</v>
      </c>
      <c r="S100" s="135">
        <v>0</v>
      </c>
      <c r="T100" s="135"/>
      <c r="U100" s="135" t="s">
        <v>864</v>
      </c>
    </row>
    <row r="101" spans="1:21" ht="15.75" customHeight="1">
      <c r="A101" s="135">
        <v>16</v>
      </c>
      <c r="B101" s="135" t="s">
        <v>952</v>
      </c>
      <c r="C101" s="135" t="s">
        <v>882</v>
      </c>
      <c r="D101" s="135" t="s">
        <v>974</v>
      </c>
      <c r="E101" s="136">
        <v>44586</v>
      </c>
      <c r="F101" s="135">
        <v>4</v>
      </c>
      <c r="G101" s="135" t="s">
        <v>133</v>
      </c>
      <c r="H101" s="135" t="s">
        <v>107</v>
      </c>
      <c r="I101" s="135">
        <v>68</v>
      </c>
      <c r="J101" s="135">
        <v>4</v>
      </c>
      <c r="K101" s="135">
        <v>2.1</v>
      </c>
      <c r="L101" s="135">
        <v>8</v>
      </c>
      <c r="M101" s="135"/>
      <c r="N101" s="135"/>
      <c r="O101" s="135"/>
      <c r="P101" s="135"/>
      <c r="Q101" s="135" t="s">
        <v>985</v>
      </c>
      <c r="R101" s="135">
        <v>0</v>
      </c>
      <c r="S101" s="135">
        <v>0</v>
      </c>
      <c r="T101" s="135"/>
      <c r="U101" s="135" t="s">
        <v>864</v>
      </c>
    </row>
    <row r="102" spans="1:21" ht="15.75" customHeight="1">
      <c r="A102" s="135">
        <v>17</v>
      </c>
      <c r="B102" s="135" t="s">
        <v>952</v>
      </c>
      <c r="C102" s="135" t="s">
        <v>882</v>
      </c>
      <c r="D102" s="135" t="s">
        <v>974</v>
      </c>
      <c r="E102" s="136">
        <v>44586</v>
      </c>
      <c r="F102" s="135">
        <v>4</v>
      </c>
      <c r="G102" s="135" t="s">
        <v>133</v>
      </c>
      <c r="H102" s="135" t="s">
        <v>933</v>
      </c>
      <c r="I102" s="135">
        <v>73</v>
      </c>
      <c r="J102" s="135">
        <v>19</v>
      </c>
      <c r="K102" s="135">
        <v>0.9</v>
      </c>
      <c r="L102" s="135">
        <v>4</v>
      </c>
      <c r="M102" s="135"/>
      <c r="N102" s="135"/>
      <c r="O102" s="135"/>
      <c r="P102" s="135"/>
      <c r="Q102" s="135" t="s">
        <v>986</v>
      </c>
      <c r="R102" s="135">
        <v>0</v>
      </c>
      <c r="S102" s="135">
        <v>0</v>
      </c>
      <c r="T102" s="135"/>
      <c r="U102" s="135" t="s">
        <v>864</v>
      </c>
    </row>
    <row r="103" spans="1:21" ht="15.75" customHeight="1">
      <c r="A103" s="135">
        <v>18</v>
      </c>
      <c r="B103" s="135" t="s">
        <v>952</v>
      </c>
      <c r="C103" s="135" t="s">
        <v>882</v>
      </c>
      <c r="D103" s="135" t="s">
        <v>974</v>
      </c>
      <c r="E103" s="136">
        <v>44586</v>
      </c>
      <c r="F103" s="135">
        <v>3</v>
      </c>
      <c r="G103" s="135" t="s">
        <v>133</v>
      </c>
      <c r="H103" s="135" t="s">
        <v>107</v>
      </c>
      <c r="I103" s="135">
        <v>82</v>
      </c>
      <c r="J103" s="135">
        <v>9</v>
      </c>
      <c r="K103" s="135">
        <v>4.8</v>
      </c>
      <c r="L103" s="135">
        <v>30</v>
      </c>
      <c r="M103" s="135"/>
      <c r="N103" s="135"/>
      <c r="O103" s="135"/>
      <c r="P103" s="135"/>
      <c r="Q103" s="135" t="s">
        <v>987</v>
      </c>
      <c r="R103" s="135">
        <v>0</v>
      </c>
      <c r="S103" s="135">
        <v>0</v>
      </c>
      <c r="T103" s="135"/>
      <c r="U103" s="135" t="s">
        <v>864</v>
      </c>
    </row>
    <row r="104" spans="1:21" ht="15.75" customHeight="1">
      <c r="A104" s="135">
        <v>19</v>
      </c>
      <c r="B104" s="135" t="s">
        <v>952</v>
      </c>
      <c r="C104" s="135" t="s">
        <v>882</v>
      </c>
      <c r="D104" s="135" t="s">
        <v>974</v>
      </c>
      <c r="E104" s="136">
        <v>44586</v>
      </c>
      <c r="F104" s="135">
        <v>3</v>
      </c>
      <c r="G104" s="135" t="s">
        <v>133</v>
      </c>
      <c r="H104" s="135" t="s">
        <v>107</v>
      </c>
      <c r="I104" s="135">
        <v>82</v>
      </c>
      <c r="J104" s="135">
        <v>11</v>
      </c>
      <c r="K104" s="135">
        <v>1</v>
      </c>
      <c r="L104" s="135">
        <v>5</v>
      </c>
      <c r="M104" s="135"/>
      <c r="N104" s="135"/>
      <c r="O104" s="135"/>
      <c r="P104" s="135"/>
      <c r="Q104" s="135" t="s">
        <v>988</v>
      </c>
      <c r="R104" s="135">
        <v>0</v>
      </c>
      <c r="S104" s="135">
        <v>0</v>
      </c>
      <c r="T104" s="135"/>
      <c r="U104" s="135" t="s">
        <v>864</v>
      </c>
    </row>
    <row r="105" spans="1:21" ht="15.75" customHeight="1">
      <c r="A105" s="135">
        <v>20</v>
      </c>
      <c r="B105" s="135" t="s">
        <v>952</v>
      </c>
      <c r="C105" s="135" t="s">
        <v>882</v>
      </c>
      <c r="D105" s="135" t="s">
        <v>974</v>
      </c>
      <c r="E105" s="136">
        <v>44586</v>
      </c>
      <c r="F105" s="135">
        <v>3</v>
      </c>
      <c r="G105" s="135" t="s">
        <v>133</v>
      </c>
      <c r="H105" s="135" t="s">
        <v>107</v>
      </c>
      <c r="I105" s="135">
        <v>82</v>
      </c>
      <c r="J105" s="135">
        <v>12</v>
      </c>
      <c r="K105" s="135">
        <v>0.4</v>
      </c>
      <c r="L105" s="135">
        <v>3</v>
      </c>
      <c r="M105" s="135"/>
      <c r="N105" s="135"/>
      <c r="O105" s="135"/>
      <c r="P105" s="135"/>
      <c r="Q105" s="135" t="s">
        <v>989</v>
      </c>
      <c r="R105" s="135">
        <v>0</v>
      </c>
      <c r="S105" s="135">
        <v>0</v>
      </c>
      <c r="T105" s="135"/>
      <c r="U105" s="135" t="s">
        <v>864</v>
      </c>
    </row>
    <row r="106" spans="1:21" ht="15.75" customHeight="1">
      <c r="A106" s="135">
        <v>21</v>
      </c>
      <c r="B106" s="135" t="s">
        <v>952</v>
      </c>
      <c r="C106" s="135" t="s">
        <v>882</v>
      </c>
      <c r="D106" s="135" t="s">
        <v>974</v>
      </c>
      <c r="E106" s="136">
        <v>44586</v>
      </c>
      <c r="F106" s="135">
        <v>4</v>
      </c>
      <c r="G106" s="135" t="s">
        <v>133</v>
      </c>
      <c r="H106" s="135" t="s">
        <v>107</v>
      </c>
      <c r="I106" s="135">
        <v>87</v>
      </c>
      <c r="J106" s="135">
        <v>10</v>
      </c>
      <c r="K106" s="135">
        <v>0.6</v>
      </c>
      <c r="L106" s="135">
        <v>4</v>
      </c>
      <c r="M106" s="135"/>
      <c r="N106" s="135"/>
      <c r="O106" s="135"/>
      <c r="P106" s="135"/>
      <c r="Q106" s="135" t="s">
        <v>990</v>
      </c>
      <c r="R106" s="135">
        <v>0</v>
      </c>
      <c r="S106" s="135">
        <v>0</v>
      </c>
      <c r="T106" s="135"/>
      <c r="U106" s="135" t="s">
        <v>864</v>
      </c>
    </row>
    <row r="107" spans="1:21" ht="15.75" customHeight="1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</row>
    <row r="108" spans="1:21" ht="15.75" customHeight="1">
      <c r="A108" s="434" t="s">
        <v>26</v>
      </c>
      <c r="B108" s="435"/>
      <c r="C108" s="435"/>
      <c r="D108" s="435"/>
      <c r="E108" s="435"/>
      <c r="F108" s="435"/>
      <c r="G108" s="435"/>
      <c r="H108" s="435"/>
      <c r="I108" s="435"/>
      <c r="J108" s="435"/>
      <c r="K108" s="435"/>
      <c r="L108" s="435"/>
      <c r="M108" s="435"/>
      <c r="N108" s="435"/>
      <c r="O108" s="435"/>
      <c r="P108" s="435"/>
      <c r="Q108" s="435"/>
      <c r="R108" s="435"/>
      <c r="S108" s="435"/>
      <c r="T108" s="435"/>
      <c r="U108" s="436"/>
    </row>
    <row r="109" spans="1:21" ht="15.75" customHeight="1">
      <c r="A109" s="135">
        <v>1</v>
      </c>
      <c r="B109" s="135" t="s">
        <v>952</v>
      </c>
      <c r="C109" s="135" t="s">
        <v>953</v>
      </c>
      <c r="D109" s="135" t="s">
        <v>991</v>
      </c>
      <c r="E109" s="136">
        <v>44567</v>
      </c>
      <c r="F109" s="135">
        <v>2</v>
      </c>
      <c r="G109" s="135" t="s">
        <v>163</v>
      </c>
      <c r="H109" s="135" t="s">
        <v>107</v>
      </c>
      <c r="I109" s="135">
        <v>53</v>
      </c>
      <c r="J109" s="135">
        <v>5</v>
      </c>
      <c r="K109" s="135">
        <v>5.0999999999999996</v>
      </c>
      <c r="L109" s="135">
        <v>102</v>
      </c>
      <c r="M109" s="135">
        <v>101</v>
      </c>
      <c r="N109" s="135">
        <v>0</v>
      </c>
      <c r="O109" s="135">
        <f>M109-N109</f>
        <v>101</v>
      </c>
      <c r="P109" s="135"/>
      <c r="Q109" s="135" t="s">
        <v>992</v>
      </c>
      <c r="R109" s="135">
        <v>0</v>
      </c>
      <c r="S109" s="135">
        <v>0</v>
      </c>
      <c r="T109" s="135" t="s">
        <v>863</v>
      </c>
      <c r="U109" s="135" t="s">
        <v>972</v>
      </c>
    </row>
    <row r="110" spans="1:21" ht="15.75" customHeight="1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  <c r="U110" s="135"/>
    </row>
    <row r="111" spans="1:21" ht="15.75" customHeight="1">
      <c r="A111" s="444" t="s">
        <v>27</v>
      </c>
      <c r="B111" s="445"/>
      <c r="C111" s="445"/>
      <c r="D111" s="445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6"/>
    </row>
    <row r="112" spans="1:21" ht="15.75" customHeight="1">
      <c r="A112" s="135">
        <v>1</v>
      </c>
      <c r="B112" s="135" t="s">
        <v>952</v>
      </c>
      <c r="C112" s="135" t="s">
        <v>953</v>
      </c>
      <c r="D112" s="135" t="s">
        <v>993</v>
      </c>
      <c r="E112" s="136">
        <v>44567</v>
      </c>
      <c r="F112" s="135">
        <v>2</v>
      </c>
      <c r="G112" s="135" t="s">
        <v>173</v>
      </c>
      <c r="H112" s="135" t="s">
        <v>107</v>
      </c>
      <c r="I112" s="135">
        <v>35</v>
      </c>
      <c r="J112" s="135">
        <v>1</v>
      </c>
      <c r="K112" s="135">
        <v>3.4</v>
      </c>
      <c r="L112" s="135">
        <v>168</v>
      </c>
      <c r="M112" s="135">
        <v>148</v>
      </c>
      <c r="N112" s="135">
        <v>16</v>
      </c>
      <c r="O112" s="135">
        <f>M112-N112</f>
        <v>132</v>
      </c>
      <c r="P112" s="135"/>
      <c r="Q112" s="135" t="s">
        <v>994</v>
      </c>
      <c r="R112" s="135">
        <v>2215</v>
      </c>
      <c r="S112" s="135">
        <v>3222780601</v>
      </c>
      <c r="T112" s="135" t="s">
        <v>863</v>
      </c>
      <c r="U112" s="135" t="s">
        <v>972</v>
      </c>
    </row>
    <row r="113" spans="1:21" ht="15.75" customHeight="1">
      <c r="A113" s="135">
        <v>2</v>
      </c>
      <c r="B113" s="135" t="s">
        <v>952</v>
      </c>
      <c r="C113" s="135" t="s">
        <v>953</v>
      </c>
      <c r="D113" s="135" t="s">
        <v>993</v>
      </c>
      <c r="E113" s="136">
        <v>44567</v>
      </c>
      <c r="F113" s="135">
        <v>2</v>
      </c>
      <c r="G113" s="135" t="s">
        <v>173</v>
      </c>
      <c r="H113" s="135" t="s">
        <v>107</v>
      </c>
      <c r="I113" s="135">
        <v>35</v>
      </c>
      <c r="J113" s="135">
        <v>4</v>
      </c>
      <c r="K113" s="135">
        <v>8</v>
      </c>
      <c r="L113" s="135">
        <v>329</v>
      </c>
      <c r="M113" s="135">
        <v>288</v>
      </c>
      <c r="N113" s="135">
        <v>26</v>
      </c>
      <c r="O113" s="135">
        <f t="shared" ref="O113:O147" si="3">M113-N113</f>
        <v>262</v>
      </c>
      <c r="P113" s="135"/>
      <c r="Q113" s="135" t="s">
        <v>995</v>
      </c>
      <c r="R113" s="135">
        <v>3662</v>
      </c>
      <c r="S113" s="135">
        <v>3222780601</v>
      </c>
      <c r="T113" s="135" t="s">
        <v>863</v>
      </c>
      <c r="U113" s="135" t="s">
        <v>972</v>
      </c>
    </row>
    <row r="114" spans="1:21" ht="15.75" customHeight="1">
      <c r="A114" s="135">
        <v>3</v>
      </c>
      <c r="B114" s="135" t="s">
        <v>952</v>
      </c>
      <c r="C114" s="135" t="s">
        <v>953</v>
      </c>
      <c r="D114" s="135" t="s">
        <v>993</v>
      </c>
      <c r="E114" s="136">
        <v>44567</v>
      </c>
      <c r="F114" s="135">
        <v>2</v>
      </c>
      <c r="G114" s="135" t="s">
        <v>173</v>
      </c>
      <c r="H114" s="135" t="s">
        <v>107</v>
      </c>
      <c r="I114" s="135">
        <v>35</v>
      </c>
      <c r="J114" s="135">
        <v>5</v>
      </c>
      <c r="K114" s="135">
        <v>0.8</v>
      </c>
      <c r="L114" s="135">
        <v>13</v>
      </c>
      <c r="M114" s="135">
        <v>11</v>
      </c>
      <c r="N114" s="135">
        <v>4</v>
      </c>
      <c r="O114" s="135">
        <f t="shared" si="3"/>
        <v>7</v>
      </c>
      <c r="P114" s="135"/>
      <c r="Q114" s="135" t="s">
        <v>996</v>
      </c>
      <c r="R114" s="135">
        <v>457</v>
      </c>
      <c r="S114" s="135">
        <v>3222780601</v>
      </c>
      <c r="T114" s="135" t="s">
        <v>863</v>
      </c>
      <c r="U114" s="135" t="s">
        <v>972</v>
      </c>
    </row>
    <row r="115" spans="1:21" ht="15.75" customHeight="1">
      <c r="A115" s="135">
        <v>4</v>
      </c>
      <c r="B115" s="135" t="s">
        <v>952</v>
      </c>
      <c r="C115" s="135" t="s">
        <v>953</v>
      </c>
      <c r="D115" s="135" t="s">
        <v>993</v>
      </c>
      <c r="E115" s="136">
        <v>44567</v>
      </c>
      <c r="F115" s="135">
        <v>3</v>
      </c>
      <c r="G115" s="135" t="s">
        <v>173</v>
      </c>
      <c r="H115" s="135" t="s">
        <v>107</v>
      </c>
      <c r="I115" s="135">
        <v>50</v>
      </c>
      <c r="J115" s="135">
        <v>4</v>
      </c>
      <c r="K115" s="135">
        <v>10.8</v>
      </c>
      <c r="L115" s="135">
        <v>412</v>
      </c>
      <c r="M115" s="135">
        <v>359</v>
      </c>
      <c r="N115" s="135">
        <v>33</v>
      </c>
      <c r="O115" s="135">
        <f t="shared" si="3"/>
        <v>326</v>
      </c>
      <c r="P115" s="135"/>
      <c r="Q115" s="135" t="s">
        <v>997</v>
      </c>
      <c r="R115" s="135">
        <v>4476</v>
      </c>
      <c r="S115" s="135">
        <v>3222780601</v>
      </c>
      <c r="T115" s="135" t="s">
        <v>863</v>
      </c>
      <c r="U115" s="135" t="s">
        <v>972</v>
      </c>
    </row>
    <row r="116" spans="1:21" ht="15.75" customHeight="1">
      <c r="A116" s="135">
        <v>5</v>
      </c>
      <c r="B116" s="135" t="s">
        <v>952</v>
      </c>
      <c r="C116" s="135" t="s">
        <v>893</v>
      </c>
      <c r="D116" s="135" t="s">
        <v>998</v>
      </c>
      <c r="E116" s="136">
        <v>44567</v>
      </c>
      <c r="F116" s="135">
        <v>4</v>
      </c>
      <c r="G116" s="135" t="s">
        <v>173</v>
      </c>
      <c r="H116" s="135" t="s">
        <v>107</v>
      </c>
      <c r="I116" s="135">
        <v>81</v>
      </c>
      <c r="J116" s="135">
        <v>5</v>
      </c>
      <c r="K116" s="135">
        <v>11.8</v>
      </c>
      <c r="L116" s="135">
        <v>583</v>
      </c>
      <c r="M116" s="135">
        <v>512</v>
      </c>
      <c r="N116" s="135">
        <v>215</v>
      </c>
      <c r="O116" s="135">
        <f t="shared" si="3"/>
        <v>297</v>
      </c>
      <c r="P116" s="135"/>
      <c r="Q116" s="135" t="s">
        <v>999</v>
      </c>
      <c r="R116" s="135">
        <v>24652</v>
      </c>
      <c r="S116" s="135">
        <v>3222755100</v>
      </c>
      <c r="T116" s="135"/>
      <c r="U116" s="135" t="s">
        <v>864</v>
      </c>
    </row>
    <row r="117" spans="1:21" ht="15.75" customHeight="1">
      <c r="A117" s="135">
        <v>6</v>
      </c>
      <c r="B117" s="135" t="s">
        <v>952</v>
      </c>
      <c r="C117" s="135" t="s">
        <v>860</v>
      </c>
      <c r="D117" s="135" t="s">
        <v>1000</v>
      </c>
      <c r="E117" s="136">
        <v>44571</v>
      </c>
      <c r="F117" s="135">
        <v>4</v>
      </c>
      <c r="G117" s="135" t="s">
        <v>173</v>
      </c>
      <c r="H117" s="135" t="s">
        <v>107</v>
      </c>
      <c r="I117" s="135">
        <v>24</v>
      </c>
      <c r="J117" s="135">
        <v>30</v>
      </c>
      <c r="K117" s="135">
        <v>12.3</v>
      </c>
      <c r="L117" s="135">
        <v>358</v>
      </c>
      <c r="M117" s="135">
        <v>319</v>
      </c>
      <c r="N117" s="135">
        <v>72</v>
      </c>
      <c r="O117" s="135">
        <f t="shared" si="3"/>
        <v>247</v>
      </c>
      <c r="P117" s="135"/>
      <c r="Q117" s="135" t="s">
        <v>1001</v>
      </c>
      <c r="R117" s="135">
        <v>8392</v>
      </c>
      <c r="S117" s="135">
        <v>3222755100</v>
      </c>
      <c r="T117" s="135"/>
      <c r="U117" s="135" t="s">
        <v>864</v>
      </c>
    </row>
    <row r="118" spans="1:21" ht="15.75" customHeight="1">
      <c r="A118" s="135">
        <v>7</v>
      </c>
      <c r="B118" s="135" t="s">
        <v>952</v>
      </c>
      <c r="C118" s="135" t="s">
        <v>860</v>
      </c>
      <c r="D118" s="135" t="s">
        <v>1000</v>
      </c>
      <c r="E118" s="136">
        <v>44571</v>
      </c>
      <c r="F118" s="135">
        <v>4</v>
      </c>
      <c r="G118" s="135" t="s">
        <v>173</v>
      </c>
      <c r="H118" s="135" t="s">
        <v>107</v>
      </c>
      <c r="I118" s="135">
        <v>25</v>
      </c>
      <c r="J118" s="135">
        <v>7</v>
      </c>
      <c r="K118" s="135">
        <v>2.4</v>
      </c>
      <c r="L118" s="135">
        <v>110</v>
      </c>
      <c r="M118" s="135">
        <v>97</v>
      </c>
      <c r="N118" s="135">
        <v>25</v>
      </c>
      <c r="O118" s="135">
        <f t="shared" si="3"/>
        <v>72</v>
      </c>
      <c r="P118" s="135"/>
      <c r="Q118" s="135" t="s">
        <v>1002</v>
      </c>
      <c r="R118" s="135">
        <v>2918</v>
      </c>
      <c r="S118" s="135">
        <v>3222755100</v>
      </c>
      <c r="T118" s="135"/>
      <c r="U118" s="135" t="s">
        <v>864</v>
      </c>
    </row>
    <row r="119" spans="1:21" ht="15.75" customHeight="1">
      <c r="A119" s="135">
        <v>8</v>
      </c>
      <c r="B119" s="135" t="s">
        <v>952</v>
      </c>
      <c r="C119" s="135" t="s">
        <v>860</v>
      </c>
      <c r="D119" s="135" t="s">
        <v>1000</v>
      </c>
      <c r="E119" s="136">
        <v>44571</v>
      </c>
      <c r="F119" s="135">
        <v>4</v>
      </c>
      <c r="G119" s="135" t="s">
        <v>173</v>
      </c>
      <c r="H119" s="135" t="s">
        <v>107</v>
      </c>
      <c r="I119" s="135">
        <v>32</v>
      </c>
      <c r="J119" s="135">
        <v>18</v>
      </c>
      <c r="K119" s="135">
        <v>2.7</v>
      </c>
      <c r="L119" s="135">
        <v>128</v>
      </c>
      <c r="M119" s="135">
        <v>114</v>
      </c>
      <c r="N119" s="135">
        <v>40</v>
      </c>
      <c r="O119" s="135">
        <f t="shared" si="3"/>
        <v>74</v>
      </c>
      <c r="P119" s="135"/>
      <c r="Q119" s="135" t="s">
        <v>1003</v>
      </c>
      <c r="R119" s="135">
        <v>4391</v>
      </c>
      <c r="S119" s="135">
        <v>3222755100</v>
      </c>
      <c r="T119" s="135"/>
      <c r="U119" s="135" t="s">
        <v>864</v>
      </c>
    </row>
    <row r="120" spans="1:21" ht="15.75" customHeight="1">
      <c r="A120" s="135">
        <v>9</v>
      </c>
      <c r="B120" s="135" t="s">
        <v>952</v>
      </c>
      <c r="C120" s="135" t="s">
        <v>860</v>
      </c>
      <c r="D120" s="135" t="s">
        <v>1000</v>
      </c>
      <c r="E120" s="136">
        <v>44571</v>
      </c>
      <c r="F120" s="135">
        <v>4</v>
      </c>
      <c r="G120" s="135" t="s">
        <v>173</v>
      </c>
      <c r="H120" s="135" t="s">
        <v>107</v>
      </c>
      <c r="I120" s="135">
        <v>63</v>
      </c>
      <c r="J120" s="135">
        <v>8</v>
      </c>
      <c r="K120" s="135">
        <v>4.2</v>
      </c>
      <c r="L120" s="135">
        <v>248</v>
      </c>
      <c r="M120" s="135">
        <v>220</v>
      </c>
      <c r="N120" s="135">
        <v>75</v>
      </c>
      <c r="O120" s="135">
        <f t="shared" si="3"/>
        <v>145</v>
      </c>
      <c r="P120" s="135"/>
      <c r="Q120" s="135" t="s">
        <v>1004</v>
      </c>
      <c r="R120" s="135">
        <v>7991</v>
      </c>
      <c r="S120" s="135">
        <v>3222755100</v>
      </c>
      <c r="T120" s="135" t="s">
        <v>863</v>
      </c>
      <c r="U120" s="135" t="s">
        <v>864</v>
      </c>
    </row>
    <row r="121" spans="1:21" ht="15.75" customHeight="1">
      <c r="A121" s="135">
        <v>10</v>
      </c>
      <c r="B121" s="135" t="s">
        <v>952</v>
      </c>
      <c r="C121" s="135" t="s">
        <v>860</v>
      </c>
      <c r="D121" s="135" t="s">
        <v>1000</v>
      </c>
      <c r="E121" s="136">
        <v>44571</v>
      </c>
      <c r="F121" s="135">
        <v>4</v>
      </c>
      <c r="G121" s="135" t="s">
        <v>173</v>
      </c>
      <c r="H121" s="135" t="s">
        <v>107</v>
      </c>
      <c r="I121" s="135">
        <v>77</v>
      </c>
      <c r="J121" s="135">
        <v>2</v>
      </c>
      <c r="K121" s="135">
        <v>0.8</v>
      </c>
      <c r="L121" s="135">
        <v>34</v>
      </c>
      <c r="M121" s="135">
        <v>30</v>
      </c>
      <c r="N121" s="135">
        <v>7</v>
      </c>
      <c r="O121" s="135">
        <f t="shared" si="3"/>
        <v>23</v>
      </c>
      <c r="P121" s="135"/>
      <c r="Q121" s="135" t="s">
        <v>1005</v>
      </c>
      <c r="R121" s="135">
        <v>790</v>
      </c>
      <c r="S121" s="135">
        <v>3222755100</v>
      </c>
      <c r="T121" s="135" t="s">
        <v>863</v>
      </c>
      <c r="U121" s="135" t="s">
        <v>864</v>
      </c>
    </row>
    <row r="122" spans="1:21" ht="15.75" customHeight="1">
      <c r="A122" s="135">
        <v>11</v>
      </c>
      <c r="B122" s="135" t="s">
        <v>952</v>
      </c>
      <c r="C122" s="135" t="s">
        <v>860</v>
      </c>
      <c r="D122" s="135" t="s">
        <v>1006</v>
      </c>
      <c r="E122" s="136">
        <v>44588</v>
      </c>
      <c r="F122" s="135">
        <v>3</v>
      </c>
      <c r="G122" s="135" t="s">
        <v>173</v>
      </c>
      <c r="H122" s="135" t="s">
        <v>107</v>
      </c>
      <c r="I122" s="135">
        <v>9</v>
      </c>
      <c r="J122" s="135">
        <v>5</v>
      </c>
      <c r="K122" s="135">
        <v>2</v>
      </c>
      <c r="L122" s="135">
        <v>166</v>
      </c>
      <c r="M122" s="135">
        <v>143</v>
      </c>
      <c r="N122" s="135">
        <v>12</v>
      </c>
      <c r="O122" s="135">
        <f t="shared" si="3"/>
        <v>131</v>
      </c>
      <c r="P122" s="135"/>
      <c r="Q122" s="135" t="s">
        <v>1007</v>
      </c>
      <c r="R122" s="135">
        <v>1558</v>
      </c>
      <c r="S122" s="135">
        <v>3222755100</v>
      </c>
      <c r="T122" s="135" t="s">
        <v>863</v>
      </c>
      <c r="U122" s="135" t="s">
        <v>864</v>
      </c>
    </row>
    <row r="123" spans="1:21" ht="15.75" customHeight="1">
      <c r="A123" s="135">
        <v>12</v>
      </c>
      <c r="B123" s="135" t="s">
        <v>952</v>
      </c>
      <c r="C123" s="135" t="s">
        <v>860</v>
      </c>
      <c r="D123" s="135" t="s">
        <v>1006</v>
      </c>
      <c r="E123" s="136">
        <v>44588</v>
      </c>
      <c r="F123" s="135">
        <v>3</v>
      </c>
      <c r="G123" s="135" t="s">
        <v>173</v>
      </c>
      <c r="H123" s="135" t="s">
        <v>107</v>
      </c>
      <c r="I123" s="135">
        <v>9</v>
      </c>
      <c r="J123" s="135">
        <v>13</v>
      </c>
      <c r="K123" s="135">
        <v>0.8</v>
      </c>
      <c r="L123" s="135">
        <v>55</v>
      </c>
      <c r="M123" s="135">
        <v>48</v>
      </c>
      <c r="N123" s="135">
        <v>7</v>
      </c>
      <c r="O123" s="135">
        <f t="shared" si="3"/>
        <v>41</v>
      </c>
      <c r="P123" s="135"/>
      <c r="Q123" s="135" t="s">
        <v>1008</v>
      </c>
      <c r="R123" s="135">
        <v>809</v>
      </c>
      <c r="S123" s="135">
        <v>3222755100</v>
      </c>
      <c r="T123" s="135"/>
      <c r="U123" s="135" t="s">
        <v>864</v>
      </c>
    </row>
    <row r="124" spans="1:21" ht="15.75" customHeight="1">
      <c r="A124" s="135">
        <v>13</v>
      </c>
      <c r="B124" s="135" t="s">
        <v>952</v>
      </c>
      <c r="C124" s="135" t="s">
        <v>860</v>
      </c>
      <c r="D124" s="135" t="s">
        <v>1006</v>
      </c>
      <c r="E124" s="136">
        <v>44588</v>
      </c>
      <c r="F124" s="135">
        <v>3</v>
      </c>
      <c r="G124" s="135" t="s">
        <v>173</v>
      </c>
      <c r="H124" s="135" t="s">
        <v>107</v>
      </c>
      <c r="I124" s="135">
        <v>9</v>
      </c>
      <c r="J124" s="135">
        <v>23</v>
      </c>
      <c r="K124" s="135">
        <v>1.9</v>
      </c>
      <c r="L124" s="135">
        <v>130</v>
      </c>
      <c r="M124" s="135">
        <v>113</v>
      </c>
      <c r="N124" s="135">
        <v>12</v>
      </c>
      <c r="O124" s="135">
        <f t="shared" si="3"/>
        <v>101</v>
      </c>
      <c r="P124" s="135"/>
      <c r="Q124" s="135" t="s">
        <v>1009</v>
      </c>
      <c r="R124" s="135">
        <v>1497</v>
      </c>
      <c r="S124" s="135">
        <v>3222755100</v>
      </c>
      <c r="T124" s="135"/>
      <c r="U124" s="135" t="s">
        <v>864</v>
      </c>
    </row>
    <row r="125" spans="1:21" ht="15.75" customHeight="1">
      <c r="A125" s="135">
        <v>14</v>
      </c>
      <c r="B125" s="135" t="s">
        <v>952</v>
      </c>
      <c r="C125" s="135" t="s">
        <v>860</v>
      </c>
      <c r="D125" s="135" t="s">
        <v>1006</v>
      </c>
      <c r="E125" s="136">
        <v>44588</v>
      </c>
      <c r="F125" s="135">
        <v>3</v>
      </c>
      <c r="G125" s="135" t="s">
        <v>173</v>
      </c>
      <c r="H125" s="135" t="s">
        <v>107</v>
      </c>
      <c r="I125" s="135">
        <v>9</v>
      </c>
      <c r="J125" s="135">
        <v>28</v>
      </c>
      <c r="K125" s="135">
        <v>1.2</v>
      </c>
      <c r="L125" s="135">
        <v>85</v>
      </c>
      <c r="M125" s="135">
        <v>74</v>
      </c>
      <c r="N125" s="135">
        <v>10</v>
      </c>
      <c r="O125" s="135">
        <f t="shared" si="3"/>
        <v>64</v>
      </c>
      <c r="P125" s="135"/>
      <c r="Q125" s="135" t="s">
        <v>1010</v>
      </c>
      <c r="R125" s="135">
        <v>1119</v>
      </c>
      <c r="S125" s="135">
        <v>3222755100</v>
      </c>
      <c r="T125" s="135" t="s">
        <v>863</v>
      </c>
      <c r="U125" s="135" t="s">
        <v>864</v>
      </c>
    </row>
    <row r="126" spans="1:21" ht="15.75" customHeight="1">
      <c r="A126" s="135">
        <v>15</v>
      </c>
      <c r="B126" s="135" t="s">
        <v>952</v>
      </c>
      <c r="C126" s="135" t="s">
        <v>860</v>
      </c>
      <c r="D126" s="135" t="s">
        <v>1006</v>
      </c>
      <c r="E126" s="136">
        <v>44588</v>
      </c>
      <c r="F126" s="135">
        <v>4</v>
      </c>
      <c r="G126" s="135" t="s">
        <v>173</v>
      </c>
      <c r="H126" s="135" t="s">
        <v>107</v>
      </c>
      <c r="I126" s="135">
        <v>29</v>
      </c>
      <c r="J126" s="135">
        <v>6</v>
      </c>
      <c r="K126" s="135">
        <v>2.2000000000000002</v>
      </c>
      <c r="L126" s="135">
        <v>152</v>
      </c>
      <c r="M126" s="135">
        <v>136</v>
      </c>
      <c r="N126" s="135">
        <v>20</v>
      </c>
      <c r="O126" s="135">
        <f t="shared" si="3"/>
        <v>116</v>
      </c>
      <c r="P126" s="135"/>
      <c r="Q126" s="135" t="s">
        <v>1011</v>
      </c>
      <c r="R126" s="135">
        <v>2686</v>
      </c>
      <c r="S126" s="135">
        <v>3222755100</v>
      </c>
      <c r="T126" s="135" t="s">
        <v>863</v>
      </c>
      <c r="U126" s="135" t="s">
        <v>864</v>
      </c>
    </row>
    <row r="127" spans="1:21" ht="15.75" customHeight="1">
      <c r="A127" s="135">
        <v>16</v>
      </c>
      <c r="B127" s="135" t="s">
        <v>952</v>
      </c>
      <c r="C127" s="135" t="s">
        <v>860</v>
      </c>
      <c r="D127" s="135" t="s">
        <v>1006</v>
      </c>
      <c r="E127" s="136">
        <v>44588</v>
      </c>
      <c r="F127" s="135">
        <v>4</v>
      </c>
      <c r="G127" s="135" t="s">
        <v>173</v>
      </c>
      <c r="H127" s="135" t="s">
        <v>107</v>
      </c>
      <c r="I127" s="135">
        <v>51</v>
      </c>
      <c r="J127" s="135">
        <v>2</v>
      </c>
      <c r="K127" s="135">
        <v>2.5</v>
      </c>
      <c r="L127" s="135">
        <v>234</v>
      </c>
      <c r="M127" s="135">
        <v>203</v>
      </c>
      <c r="N127" s="135">
        <v>72</v>
      </c>
      <c r="O127" s="135">
        <f t="shared" si="3"/>
        <v>131</v>
      </c>
      <c r="P127" s="135"/>
      <c r="Q127" s="135" t="s">
        <v>1012</v>
      </c>
      <c r="R127" s="135">
        <v>7071</v>
      </c>
      <c r="S127" s="135">
        <v>3222755100</v>
      </c>
      <c r="T127" s="135" t="s">
        <v>863</v>
      </c>
      <c r="U127" s="135" t="s">
        <v>864</v>
      </c>
    </row>
    <row r="128" spans="1:21" ht="15.75" customHeight="1">
      <c r="A128" s="135">
        <v>17</v>
      </c>
      <c r="B128" s="135" t="s">
        <v>952</v>
      </c>
      <c r="C128" s="135" t="s">
        <v>860</v>
      </c>
      <c r="D128" s="135" t="s">
        <v>1006</v>
      </c>
      <c r="E128" s="136">
        <v>44588</v>
      </c>
      <c r="F128" s="135">
        <v>4</v>
      </c>
      <c r="G128" s="135" t="s">
        <v>173</v>
      </c>
      <c r="H128" s="135" t="s">
        <v>107</v>
      </c>
      <c r="I128" s="135">
        <v>51</v>
      </c>
      <c r="J128" s="135">
        <v>3</v>
      </c>
      <c r="K128" s="135">
        <v>1.1000000000000001</v>
      </c>
      <c r="L128" s="135">
        <v>92</v>
      </c>
      <c r="M128" s="135">
        <v>80</v>
      </c>
      <c r="N128" s="135">
        <v>16</v>
      </c>
      <c r="O128" s="135">
        <f t="shared" si="3"/>
        <v>64</v>
      </c>
      <c r="P128" s="135"/>
      <c r="Q128" s="135" t="s">
        <v>1013</v>
      </c>
      <c r="R128" s="135">
        <v>1682</v>
      </c>
      <c r="S128" s="135">
        <v>3222755100</v>
      </c>
      <c r="T128" s="135"/>
      <c r="U128" s="135" t="s">
        <v>864</v>
      </c>
    </row>
    <row r="129" spans="1:21" ht="15.75" customHeight="1">
      <c r="A129" s="135">
        <v>18</v>
      </c>
      <c r="B129" s="135" t="s">
        <v>952</v>
      </c>
      <c r="C129" s="135" t="s">
        <v>860</v>
      </c>
      <c r="D129" s="135" t="s">
        <v>1006</v>
      </c>
      <c r="E129" s="136">
        <v>44588</v>
      </c>
      <c r="F129" s="135">
        <v>4</v>
      </c>
      <c r="G129" s="135" t="s">
        <v>173</v>
      </c>
      <c r="H129" s="135" t="s">
        <v>107</v>
      </c>
      <c r="I129" s="135">
        <v>66</v>
      </c>
      <c r="J129" s="135">
        <v>7</v>
      </c>
      <c r="K129" s="135">
        <v>2.6</v>
      </c>
      <c r="L129" s="135">
        <v>162</v>
      </c>
      <c r="M129" s="135">
        <v>142</v>
      </c>
      <c r="N129" s="135">
        <v>59</v>
      </c>
      <c r="O129" s="135">
        <f t="shared" si="3"/>
        <v>83</v>
      </c>
      <c r="P129" s="135"/>
      <c r="Q129" s="135" t="s">
        <v>1014</v>
      </c>
      <c r="R129" s="135">
        <v>5929</v>
      </c>
      <c r="S129" s="135">
        <v>3222755100</v>
      </c>
      <c r="T129" s="135"/>
      <c r="U129" s="135" t="s">
        <v>864</v>
      </c>
    </row>
    <row r="130" spans="1:21" ht="15.75" customHeight="1">
      <c r="A130" s="135">
        <v>19</v>
      </c>
      <c r="B130" s="135" t="s">
        <v>952</v>
      </c>
      <c r="C130" s="135" t="s">
        <v>860</v>
      </c>
      <c r="D130" s="135" t="s">
        <v>1006</v>
      </c>
      <c r="E130" s="136">
        <v>44588</v>
      </c>
      <c r="F130" s="135">
        <v>4</v>
      </c>
      <c r="G130" s="135" t="s">
        <v>173</v>
      </c>
      <c r="H130" s="135" t="s">
        <v>107</v>
      </c>
      <c r="I130" s="135">
        <v>66</v>
      </c>
      <c r="J130" s="135">
        <v>8</v>
      </c>
      <c r="K130" s="135">
        <v>1.5</v>
      </c>
      <c r="L130" s="135">
        <v>93</v>
      </c>
      <c r="M130" s="135">
        <v>82</v>
      </c>
      <c r="N130" s="135">
        <v>35</v>
      </c>
      <c r="O130" s="135">
        <f t="shared" si="3"/>
        <v>47</v>
      </c>
      <c r="P130" s="135"/>
      <c r="Q130" s="135" t="s">
        <v>1015</v>
      </c>
      <c r="R130" s="135">
        <v>3667</v>
      </c>
      <c r="S130" s="135">
        <v>3222755100</v>
      </c>
      <c r="T130" s="135"/>
      <c r="U130" s="135" t="s">
        <v>864</v>
      </c>
    </row>
    <row r="131" spans="1:21" ht="15.75" customHeight="1">
      <c r="A131" s="135">
        <v>20</v>
      </c>
      <c r="B131" s="135" t="s">
        <v>952</v>
      </c>
      <c r="C131" s="135" t="s">
        <v>882</v>
      </c>
      <c r="D131" s="135" t="s">
        <v>1016</v>
      </c>
      <c r="E131" s="136">
        <v>44589</v>
      </c>
      <c r="F131" s="135">
        <v>2</v>
      </c>
      <c r="G131" s="135" t="s">
        <v>173</v>
      </c>
      <c r="H131" s="135" t="s">
        <v>107</v>
      </c>
      <c r="I131" s="135">
        <v>16</v>
      </c>
      <c r="J131" s="135">
        <v>13</v>
      </c>
      <c r="K131" s="135">
        <v>0.9</v>
      </c>
      <c r="L131" s="135">
        <v>78</v>
      </c>
      <c r="M131" s="135">
        <v>66</v>
      </c>
      <c r="N131" s="135">
        <v>2</v>
      </c>
      <c r="O131" s="135">
        <f t="shared" si="3"/>
        <v>64</v>
      </c>
      <c r="P131" s="135"/>
      <c r="Q131" s="135" t="s">
        <v>1017</v>
      </c>
      <c r="R131" s="135">
        <v>409</v>
      </c>
      <c r="S131" s="135">
        <v>3222755100</v>
      </c>
      <c r="T131" s="135"/>
      <c r="U131" s="135" t="s">
        <v>864</v>
      </c>
    </row>
    <row r="132" spans="1:21" ht="15.75" customHeight="1">
      <c r="A132" s="135">
        <v>21</v>
      </c>
      <c r="B132" s="135" t="s">
        <v>952</v>
      </c>
      <c r="C132" s="135" t="s">
        <v>882</v>
      </c>
      <c r="D132" s="135" t="s">
        <v>1016</v>
      </c>
      <c r="E132" s="136">
        <v>44589</v>
      </c>
      <c r="F132" s="135">
        <v>2</v>
      </c>
      <c r="G132" s="135" t="s">
        <v>173</v>
      </c>
      <c r="H132" s="135" t="s">
        <v>107</v>
      </c>
      <c r="I132" s="135">
        <v>17</v>
      </c>
      <c r="J132" s="135">
        <v>5</v>
      </c>
      <c r="K132" s="135">
        <v>1.1000000000000001</v>
      </c>
      <c r="L132" s="135">
        <v>48</v>
      </c>
      <c r="M132" s="135">
        <v>42</v>
      </c>
      <c r="N132" s="135">
        <v>9</v>
      </c>
      <c r="O132" s="135">
        <f t="shared" si="3"/>
        <v>33</v>
      </c>
      <c r="P132" s="135"/>
      <c r="Q132" s="135" t="s">
        <v>1018</v>
      </c>
      <c r="R132" s="135">
        <v>1002</v>
      </c>
      <c r="S132" s="135">
        <v>3222755100</v>
      </c>
      <c r="T132" s="135"/>
      <c r="U132" s="135" t="s">
        <v>864</v>
      </c>
    </row>
    <row r="133" spans="1:21" ht="15.75" customHeight="1">
      <c r="A133" s="135">
        <v>22</v>
      </c>
      <c r="B133" s="135" t="s">
        <v>952</v>
      </c>
      <c r="C133" s="135" t="s">
        <v>882</v>
      </c>
      <c r="D133" s="135" t="s">
        <v>1016</v>
      </c>
      <c r="E133" s="136">
        <v>44589</v>
      </c>
      <c r="F133" s="135">
        <v>2</v>
      </c>
      <c r="G133" s="135" t="s">
        <v>173</v>
      </c>
      <c r="H133" s="135" t="s">
        <v>107</v>
      </c>
      <c r="I133" s="135">
        <v>20</v>
      </c>
      <c r="J133" s="135">
        <v>8</v>
      </c>
      <c r="K133" s="135">
        <v>1.3</v>
      </c>
      <c r="L133" s="135">
        <v>120</v>
      </c>
      <c r="M133" s="135">
        <v>106</v>
      </c>
      <c r="N133" s="135">
        <v>5</v>
      </c>
      <c r="O133" s="135">
        <f t="shared" si="3"/>
        <v>101</v>
      </c>
      <c r="P133" s="135"/>
      <c r="Q133" s="135" t="s">
        <v>1019</v>
      </c>
      <c r="R133" s="135">
        <v>867</v>
      </c>
      <c r="S133" s="135">
        <v>3222755100</v>
      </c>
      <c r="T133" s="135"/>
      <c r="U133" s="135" t="s">
        <v>864</v>
      </c>
    </row>
    <row r="134" spans="1:21" ht="15.75" customHeight="1">
      <c r="A134" s="135">
        <v>23</v>
      </c>
      <c r="B134" s="135" t="s">
        <v>952</v>
      </c>
      <c r="C134" s="135" t="s">
        <v>882</v>
      </c>
      <c r="D134" s="135" t="s">
        <v>1016</v>
      </c>
      <c r="E134" s="136">
        <v>44589</v>
      </c>
      <c r="F134" s="135">
        <v>2</v>
      </c>
      <c r="G134" s="135" t="s">
        <v>173</v>
      </c>
      <c r="H134" s="135" t="s">
        <v>107</v>
      </c>
      <c r="I134" s="135">
        <v>20</v>
      </c>
      <c r="J134" s="135">
        <v>10</v>
      </c>
      <c r="K134" s="135">
        <v>4.0999999999999996</v>
      </c>
      <c r="L134" s="135">
        <v>287</v>
      </c>
      <c r="M134" s="135">
        <v>254</v>
      </c>
      <c r="N134" s="135">
        <v>86</v>
      </c>
      <c r="O134" s="135">
        <f t="shared" si="3"/>
        <v>168</v>
      </c>
      <c r="P134" s="135"/>
      <c r="Q134" s="135" t="s">
        <v>1020</v>
      </c>
      <c r="R134" s="135">
        <v>10097</v>
      </c>
      <c r="S134" s="135">
        <v>3222755100</v>
      </c>
      <c r="T134" s="135"/>
      <c r="U134" s="135" t="s">
        <v>864</v>
      </c>
    </row>
    <row r="135" spans="1:21" ht="15.75" customHeight="1">
      <c r="A135" s="135">
        <v>24</v>
      </c>
      <c r="B135" s="135" t="s">
        <v>952</v>
      </c>
      <c r="C135" s="135" t="s">
        <v>882</v>
      </c>
      <c r="D135" s="135" t="s">
        <v>1016</v>
      </c>
      <c r="E135" s="136">
        <v>44589</v>
      </c>
      <c r="F135" s="135">
        <v>2</v>
      </c>
      <c r="G135" s="135" t="s">
        <v>173</v>
      </c>
      <c r="H135" s="135" t="s">
        <v>107</v>
      </c>
      <c r="I135" s="135">
        <v>20</v>
      </c>
      <c r="J135" s="135">
        <v>16</v>
      </c>
      <c r="K135" s="135">
        <v>1.7</v>
      </c>
      <c r="L135" s="135">
        <v>96</v>
      </c>
      <c r="M135" s="135">
        <v>84</v>
      </c>
      <c r="N135" s="135">
        <v>7</v>
      </c>
      <c r="O135" s="135">
        <f t="shared" si="3"/>
        <v>77</v>
      </c>
      <c r="P135" s="135"/>
      <c r="Q135" s="135" t="s">
        <v>1021</v>
      </c>
      <c r="R135" s="135">
        <v>1033</v>
      </c>
      <c r="S135" s="135">
        <v>3222755100</v>
      </c>
      <c r="T135" s="135"/>
      <c r="U135" s="135" t="s">
        <v>864</v>
      </c>
    </row>
    <row r="136" spans="1:21" ht="15.75" customHeight="1">
      <c r="A136" s="135">
        <v>25</v>
      </c>
      <c r="B136" s="135" t="s">
        <v>952</v>
      </c>
      <c r="C136" s="135" t="s">
        <v>882</v>
      </c>
      <c r="D136" s="135" t="s">
        <v>1016</v>
      </c>
      <c r="E136" s="136">
        <v>44589</v>
      </c>
      <c r="F136" s="135">
        <v>2</v>
      </c>
      <c r="G136" s="135" t="s">
        <v>173</v>
      </c>
      <c r="H136" s="135" t="s">
        <v>107</v>
      </c>
      <c r="I136" s="135">
        <v>24</v>
      </c>
      <c r="J136" s="135">
        <v>8</v>
      </c>
      <c r="K136" s="135">
        <v>1.7</v>
      </c>
      <c r="L136" s="135">
        <v>128</v>
      </c>
      <c r="M136" s="135">
        <v>115</v>
      </c>
      <c r="N136" s="135">
        <v>14</v>
      </c>
      <c r="O136" s="135">
        <f t="shared" si="3"/>
        <v>101</v>
      </c>
      <c r="P136" s="135"/>
      <c r="Q136" s="135" t="s">
        <v>1022</v>
      </c>
      <c r="R136" s="135">
        <v>2082</v>
      </c>
      <c r="S136" s="135">
        <v>3222755100</v>
      </c>
      <c r="T136" s="135"/>
      <c r="U136" s="135" t="s">
        <v>864</v>
      </c>
    </row>
    <row r="137" spans="1:21" ht="15.75" customHeight="1">
      <c r="A137" s="135">
        <v>26</v>
      </c>
      <c r="B137" s="135" t="s">
        <v>952</v>
      </c>
      <c r="C137" s="135" t="s">
        <v>882</v>
      </c>
      <c r="D137" s="135" t="s">
        <v>1016</v>
      </c>
      <c r="E137" s="136">
        <v>44589</v>
      </c>
      <c r="F137" s="135">
        <v>2</v>
      </c>
      <c r="G137" s="135" t="s">
        <v>173</v>
      </c>
      <c r="H137" s="135" t="s">
        <v>107</v>
      </c>
      <c r="I137" s="135">
        <v>25</v>
      </c>
      <c r="J137" s="135">
        <v>1</v>
      </c>
      <c r="K137" s="135">
        <v>0.2</v>
      </c>
      <c r="L137" s="135">
        <v>2</v>
      </c>
      <c r="M137" s="135">
        <v>2</v>
      </c>
      <c r="N137" s="135">
        <v>0</v>
      </c>
      <c r="O137" s="135">
        <f t="shared" si="3"/>
        <v>2</v>
      </c>
      <c r="P137" s="135"/>
      <c r="Q137" s="135" t="s">
        <v>1023</v>
      </c>
      <c r="R137" s="135">
        <v>7</v>
      </c>
      <c r="S137" s="135">
        <v>3222755100</v>
      </c>
      <c r="T137" s="135"/>
      <c r="U137" s="135" t="s">
        <v>864</v>
      </c>
    </row>
    <row r="138" spans="1:21" ht="15.75" customHeight="1">
      <c r="A138" s="135">
        <v>27</v>
      </c>
      <c r="B138" s="135" t="s">
        <v>952</v>
      </c>
      <c r="C138" s="135" t="s">
        <v>882</v>
      </c>
      <c r="D138" s="135" t="s">
        <v>1016</v>
      </c>
      <c r="E138" s="136">
        <v>44589</v>
      </c>
      <c r="F138" s="135">
        <v>2</v>
      </c>
      <c r="G138" s="135" t="s">
        <v>173</v>
      </c>
      <c r="H138" s="135" t="s">
        <v>107</v>
      </c>
      <c r="I138" s="135">
        <v>25</v>
      </c>
      <c r="J138" s="135">
        <v>10</v>
      </c>
      <c r="K138" s="135">
        <v>2.2000000000000002</v>
      </c>
      <c r="L138" s="135">
        <v>76</v>
      </c>
      <c r="M138" s="135">
        <v>68</v>
      </c>
      <c r="N138" s="135">
        <v>3</v>
      </c>
      <c r="O138" s="135">
        <f t="shared" si="3"/>
        <v>65</v>
      </c>
      <c r="P138" s="135"/>
      <c r="Q138" s="135" t="s">
        <v>1024</v>
      </c>
      <c r="R138" s="135">
        <v>536</v>
      </c>
      <c r="S138" s="135">
        <v>3222755100</v>
      </c>
      <c r="T138" s="135"/>
      <c r="U138" s="135" t="s">
        <v>864</v>
      </c>
    </row>
    <row r="139" spans="1:21" ht="15.75" customHeight="1">
      <c r="A139" s="135">
        <v>28</v>
      </c>
      <c r="B139" s="135" t="s">
        <v>952</v>
      </c>
      <c r="C139" s="135" t="s">
        <v>882</v>
      </c>
      <c r="D139" s="135" t="s">
        <v>1016</v>
      </c>
      <c r="E139" s="136">
        <v>44589</v>
      </c>
      <c r="F139" s="135">
        <v>2</v>
      </c>
      <c r="G139" s="135" t="s">
        <v>173</v>
      </c>
      <c r="H139" s="135" t="s">
        <v>107</v>
      </c>
      <c r="I139" s="135">
        <v>25</v>
      </c>
      <c r="J139" s="137" t="s">
        <v>1025</v>
      </c>
      <c r="K139" s="135">
        <v>0.7</v>
      </c>
      <c r="L139" s="135">
        <v>49</v>
      </c>
      <c r="M139" s="135">
        <v>44</v>
      </c>
      <c r="N139" s="135">
        <v>2</v>
      </c>
      <c r="O139" s="135">
        <f t="shared" si="3"/>
        <v>42</v>
      </c>
      <c r="P139" s="135"/>
      <c r="Q139" s="135" t="s">
        <v>1026</v>
      </c>
      <c r="R139" s="135">
        <v>408</v>
      </c>
      <c r="S139" s="135">
        <v>3222755100</v>
      </c>
      <c r="T139" s="135"/>
      <c r="U139" s="135" t="s">
        <v>864</v>
      </c>
    </row>
    <row r="140" spans="1:21" ht="15.75" customHeight="1">
      <c r="A140" s="135">
        <v>29</v>
      </c>
      <c r="B140" s="135" t="s">
        <v>952</v>
      </c>
      <c r="C140" s="135" t="s">
        <v>882</v>
      </c>
      <c r="D140" s="135" t="s">
        <v>1016</v>
      </c>
      <c r="E140" s="136">
        <v>44589</v>
      </c>
      <c r="F140" s="135">
        <v>2</v>
      </c>
      <c r="G140" s="135" t="s">
        <v>173</v>
      </c>
      <c r="H140" s="135" t="s">
        <v>107</v>
      </c>
      <c r="I140" s="135">
        <v>25</v>
      </c>
      <c r="J140" s="135">
        <v>17</v>
      </c>
      <c r="K140" s="135">
        <v>1.4</v>
      </c>
      <c r="L140" s="135">
        <v>54</v>
      </c>
      <c r="M140" s="135">
        <v>47</v>
      </c>
      <c r="N140" s="135">
        <v>6</v>
      </c>
      <c r="O140" s="135">
        <f t="shared" si="3"/>
        <v>41</v>
      </c>
      <c r="P140" s="135"/>
      <c r="Q140" s="135" t="s">
        <v>1027</v>
      </c>
      <c r="R140" s="135">
        <v>846</v>
      </c>
      <c r="S140" s="135">
        <v>3222755100</v>
      </c>
      <c r="T140" s="135"/>
      <c r="U140" s="135" t="s">
        <v>864</v>
      </c>
    </row>
    <row r="141" spans="1:21" ht="15.75" customHeight="1">
      <c r="A141" s="135">
        <v>30</v>
      </c>
      <c r="B141" s="135" t="s">
        <v>952</v>
      </c>
      <c r="C141" s="135" t="s">
        <v>882</v>
      </c>
      <c r="D141" s="135" t="s">
        <v>1016</v>
      </c>
      <c r="E141" s="136">
        <v>44589</v>
      </c>
      <c r="F141" s="135">
        <v>2</v>
      </c>
      <c r="G141" s="135" t="s">
        <v>173</v>
      </c>
      <c r="H141" s="135" t="s">
        <v>107</v>
      </c>
      <c r="I141" s="135">
        <v>36</v>
      </c>
      <c r="J141" s="135">
        <v>7</v>
      </c>
      <c r="K141" s="135">
        <v>3.1</v>
      </c>
      <c r="L141" s="135">
        <v>120</v>
      </c>
      <c r="M141" s="135">
        <v>105</v>
      </c>
      <c r="N141" s="135">
        <v>23</v>
      </c>
      <c r="O141" s="135">
        <f t="shared" si="3"/>
        <v>82</v>
      </c>
      <c r="P141" s="135"/>
      <c r="Q141" s="135" t="s">
        <v>1028</v>
      </c>
      <c r="R141" s="135">
        <v>2673</v>
      </c>
      <c r="S141" s="135">
        <v>3222755100</v>
      </c>
      <c r="T141" s="135"/>
      <c r="U141" s="135" t="s">
        <v>864</v>
      </c>
    </row>
    <row r="142" spans="1:21" ht="15.75" customHeight="1">
      <c r="A142" s="135">
        <v>31</v>
      </c>
      <c r="B142" s="135" t="s">
        <v>952</v>
      </c>
      <c r="C142" s="135" t="s">
        <v>882</v>
      </c>
      <c r="D142" s="135" t="s">
        <v>1016</v>
      </c>
      <c r="E142" s="136">
        <v>44589</v>
      </c>
      <c r="F142" s="135">
        <v>2</v>
      </c>
      <c r="G142" s="135" t="s">
        <v>173</v>
      </c>
      <c r="H142" s="135" t="s">
        <v>107</v>
      </c>
      <c r="I142" s="135">
        <v>36</v>
      </c>
      <c r="J142" s="135">
        <v>9</v>
      </c>
      <c r="K142" s="135">
        <v>4.5999999999999996</v>
      </c>
      <c r="L142" s="135">
        <v>463</v>
      </c>
      <c r="M142" s="135">
        <v>411</v>
      </c>
      <c r="N142" s="135">
        <v>85</v>
      </c>
      <c r="O142" s="135">
        <f t="shared" si="3"/>
        <v>326</v>
      </c>
      <c r="P142" s="135"/>
      <c r="Q142" s="135" t="s">
        <v>1029</v>
      </c>
      <c r="R142" s="135">
        <v>10412</v>
      </c>
      <c r="S142" s="135">
        <v>3222755100</v>
      </c>
      <c r="T142" s="135"/>
      <c r="U142" s="135" t="s">
        <v>864</v>
      </c>
    </row>
    <row r="143" spans="1:21" ht="15.75" customHeight="1">
      <c r="A143" s="135">
        <v>32</v>
      </c>
      <c r="B143" s="135" t="s">
        <v>952</v>
      </c>
      <c r="C143" s="135" t="s">
        <v>882</v>
      </c>
      <c r="D143" s="135" t="s">
        <v>1016</v>
      </c>
      <c r="E143" s="136">
        <v>44589</v>
      </c>
      <c r="F143" s="135">
        <v>2</v>
      </c>
      <c r="G143" s="135" t="s">
        <v>173</v>
      </c>
      <c r="H143" s="135" t="s">
        <v>107</v>
      </c>
      <c r="I143" s="135">
        <v>36</v>
      </c>
      <c r="J143" s="135">
        <v>12</v>
      </c>
      <c r="K143" s="135">
        <v>1.3</v>
      </c>
      <c r="L143" s="135">
        <v>45</v>
      </c>
      <c r="M143" s="135">
        <v>39</v>
      </c>
      <c r="N143" s="135">
        <v>9</v>
      </c>
      <c r="O143" s="135">
        <f t="shared" si="3"/>
        <v>30</v>
      </c>
      <c r="P143" s="135"/>
      <c r="Q143" s="135" t="s">
        <v>1030</v>
      </c>
      <c r="R143" s="135">
        <v>996</v>
      </c>
      <c r="S143" s="135">
        <v>3222755100</v>
      </c>
      <c r="T143" s="135"/>
      <c r="U143" s="135" t="s">
        <v>864</v>
      </c>
    </row>
    <row r="144" spans="1:21" ht="15.75" customHeight="1">
      <c r="A144" s="135">
        <v>33</v>
      </c>
      <c r="B144" s="135" t="s">
        <v>952</v>
      </c>
      <c r="C144" s="135" t="s">
        <v>882</v>
      </c>
      <c r="D144" s="135" t="s">
        <v>1016</v>
      </c>
      <c r="E144" s="136">
        <v>44589</v>
      </c>
      <c r="F144" s="135">
        <v>2</v>
      </c>
      <c r="G144" s="135" t="s">
        <v>173</v>
      </c>
      <c r="H144" s="135" t="s">
        <v>107</v>
      </c>
      <c r="I144" s="135">
        <v>51</v>
      </c>
      <c r="J144" s="135">
        <v>8</v>
      </c>
      <c r="K144" s="135">
        <v>5.0999999999999996</v>
      </c>
      <c r="L144" s="135">
        <v>174</v>
      </c>
      <c r="M144" s="135">
        <v>156</v>
      </c>
      <c r="N144" s="135">
        <v>25</v>
      </c>
      <c r="O144" s="135">
        <f t="shared" si="3"/>
        <v>131</v>
      </c>
      <c r="P144" s="135"/>
      <c r="Q144" s="135" t="s">
        <v>1031</v>
      </c>
      <c r="R144" s="135">
        <v>3255</v>
      </c>
      <c r="S144" s="135">
        <v>3222755100</v>
      </c>
      <c r="T144" s="135"/>
      <c r="U144" s="135" t="s">
        <v>864</v>
      </c>
    </row>
    <row r="145" spans="1:21" ht="15.75" customHeight="1">
      <c r="A145" s="135">
        <v>34</v>
      </c>
      <c r="B145" s="135" t="s">
        <v>952</v>
      </c>
      <c r="C145" s="135" t="s">
        <v>882</v>
      </c>
      <c r="D145" s="135" t="s">
        <v>1016</v>
      </c>
      <c r="E145" s="136">
        <v>44589</v>
      </c>
      <c r="F145" s="135">
        <v>3</v>
      </c>
      <c r="G145" s="135" t="s">
        <v>173</v>
      </c>
      <c r="H145" s="135" t="s">
        <v>107</v>
      </c>
      <c r="I145" s="135">
        <v>73</v>
      </c>
      <c r="J145" s="135">
        <v>26</v>
      </c>
      <c r="K145" s="135">
        <v>0.7</v>
      </c>
      <c r="L145" s="135">
        <v>29</v>
      </c>
      <c r="M145" s="135">
        <v>26</v>
      </c>
      <c r="N145" s="135">
        <v>2</v>
      </c>
      <c r="O145" s="135">
        <f t="shared" si="3"/>
        <v>24</v>
      </c>
      <c r="P145" s="135"/>
      <c r="Q145" s="135" t="s">
        <v>1032</v>
      </c>
      <c r="R145" s="135">
        <v>278</v>
      </c>
      <c r="S145" s="135">
        <v>3222755100</v>
      </c>
      <c r="T145" s="135"/>
      <c r="U145" s="135" t="s">
        <v>864</v>
      </c>
    </row>
    <row r="146" spans="1:21" ht="15.75" customHeight="1">
      <c r="A146" s="135">
        <v>35</v>
      </c>
      <c r="B146" s="135" t="s">
        <v>952</v>
      </c>
      <c r="C146" s="135" t="s">
        <v>882</v>
      </c>
      <c r="D146" s="135" t="s">
        <v>1016</v>
      </c>
      <c r="E146" s="136">
        <v>44589</v>
      </c>
      <c r="F146" s="135">
        <v>3</v>
      </c>
      <c r="G146" s="135" t="s">
        <v>173</v>
      </c>
      <c r="H146" s="135" t="s">
        <v>107</v>
      </c>
      <c r="I146" s="135">
        <v>73</v>
      </c>
      <c r="J146" s="135">
        <v>31</v>
      </c>
      <c r="K146" s="135">
        <v>2.2000000000000002</v>
      </c>
      <c r="L146" s="135">
        <v>95</v>
      </c>
      <c r="M146" s="135">
        <v>82</v>
      </c>
      <c r="N146" s="135">
        <v>13</v>
      </c>
      <c r="O146" s="135">
        <f t="shared" si="3"/>
        <v>69</v>
      </c>
      <c r="P146" s="135"/>
      <c r="Q146" s="135" t="s">
        <v>1033</v>
      </c>
      <c r="R146" s="135">
        <v>1496</v>
      </c>
      <c r="S146" s="135">
        <v>3222755100</v>
      </c>
      <c r="T146" s="135"/>
      <c r="U146" s="135" t="s">
        <v>864</v>
      </c>
    </row>
    <row r="147" spans="1:21" ht="15.75" customHeight="1">
      <c r="A147" s="135">
        <v>36</v>
      </c>
      <c r="B147" s="135" t="s">
        <v>952</v>
      </c>
      <c r="C147" s="135" t="s">
        <v>882</v>
      </c>
      <c r="D147" s="135" t="s">
        <v>1016</v>
      </c>
      <c r="E147" s="136">
        <v>44589</v>
      </c>
      <c r="F147" s="135">
        <v>3</v>
      </c>
      <c r="G147" s="135" t="s">
        <v>173</v>
      </c>
      <c r="H147" s="135" t="s">
        <v>107</v>
      </c>
      <c r="I147" s="135">
        <v>73</v>
      </c>
      <c r="J147" s="135">
        <v>33</v>
      </c>
      <c r="K147" s="135">
        <v>1.9</v>
      </c>
      <c r="L147" s="135">
        <v>54</v>
      </c>
      <c r="M147" s="135">
        <v>47</v>
      </c>
      <c r="N147" s="135">
        <v>13</v>
      </c>
      <c r="O147" s="135">
        <f t="shared" si="3"/>
        <v>34</v>
      </c>
      <c r="P147" s="135"/>
      <c r="Q147" s="135" t="s">
        <v>1034</v>
      </c>
      <c r="R147" s="135">
        <v>1439</v>
      </c>
      <c r="S147" s="135">
        <v>3222755100</v>
      </c>
      <c r="T147" s="135"/>
      <c r="U147" s="135" t="s">
        <v>864</v>
      </c>
    </row>
    <row r="148" spans="1:21" ht="15.75" customHeight="1">
      <c r="A148" s="138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40"/>
    </row>
    <row r="149" spans="1:21" ht="15.75" customHeight="1">
      <c r="A149" s="434" t="s">
        <v>28</v>
      </c>
      <c r="B149" s="435"/>
      <c r="C149" s="435"/>
      <c r="D149" s="435"/>
      <c r="E149" s="435"/>
      <c r="F149" s="435"/>
      <c r="G149" s="435"/>
      <c r="H149" s="435"/>
      <c r="I149" s="435"/>
      <c r="J149" s="435"/>
      <c r="K149" s="435"/>
      <c r="L149" s="435"/>
      <c r="M149" s="435"/>
      <c r="N149" s="435"/>
      <c r="O149" s="435"/>
      <c r="P149" s="435"/>
      <c r="Q149" s="435"/>
      <c r="R149" s="435"/>
      <c r="S149" s="435"/>
      <c r="T149" s="435"/>
      <c r="U149" s="436"/>
    </row>
    <row r="150" spans="1:21" ht="15.75" customHeight="1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</row>
    <row r="151" spans="1:21" ht="15.75" customHeight="1">
      <c r="A151" s="135"/>
      <c r="B151" s="135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</row>
    <row r="152" spans="1:21" ht="15.75" customHeight="1">
      <c r="A152" s="135"/>
      <c r="B152" s="135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</row>
    <row r="153" spans="1:21" ht="15.75" customHeight="1">
      <c r="A153" s="135"/>
      <c r="B153" s="135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</row>
    <row r="154" spans="1:21" ht="15.7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</row>
    <row r="155" spans="1:21" ht="15.75" customHeight="1">
      <c r="A155" s="135"/>
      <c r="B155" s="135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</row>
    <row r="156" spans="1:21" ht="15.75" customHeight="1">
      <c r="A156" s="135"/>
      <c r="B156" s="135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</row>
    <row r="157" spans="1:21" ht="15.7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</row>
    <row r="158" spans="1:21" ht="15.75" customHeight="1">
      <c r="A158" s="135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</row>
    <row r="159" spans="1:21" ht="15.75" customHeight="1">
      <c r="A159" s="434" t="s">
        <v>29</v>
      </c>
      <c r="B159" s="437"/>
      <c r="C159" s="437"/>
      <c r="D159" s="437"/>
      <c r="E159" s="437"/>
      <c r="F159" s="437"/>
      <c r="G159" s="437"/>
      <c r="H159" s="437"/>
      <c r="I159" s="437"/>
      <c r="J159" s="437"/>
      <c r="K159" s="437"/>
      <c r="L159" s="437"/>
      <c r="M159" s="437"/>
      <c r="N159" s="437"/>
      <c r="O159" s="437"/>
      <c r="P159" s="437"/>
      <c r="Q159" s="437"/>
      <c r="R159" s="437"/>
      <c r="S159" s="437"/>
      <c r="T159" s="437"/>
      <c r="U159" s="438"/>
    </row>
    <row r="160" spans="1:21" ht="15.7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</row>
    <row r="161" spans="1:21" ht="15.75" customHeight="1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</row>
    <row r="162" spans="1:21" ht="15.75" customHeight="1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</row>
    <row r="163" spans="1:21" ht="15.75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</row>
    <row r="164" spans="1:21" ht="15.75" customHeight="1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</row>
    <row r="165" spans="1:21" ht="15.75" customHeigh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</row>
    <row r="166" spans="1:21" ht="15.7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</row>
    <row r="167" spans="1:21" ht="15.75" customHeight="1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</row>
    <row r="168" spans="1:21" ht="15.75" customHeight="1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</row>
    <row r="169" spans="1:21" ht="15.75" customHeight="1">
      <c r="A169" s="434" t="s">
        <v>30</v>
      </c>
      <c r="B169" s="435"/>
      <c r="C169" s="435"/>
      <c r="D169" s="435"/>
      <c r="E169" s="435"/>
      <c r="F169" s="435"/>
      <c r="G169" s="435"/>
      <c r="H169" s="435"/>
      <c r="I169" s="435"/>
      <c r="J169" s="435"/>
      <c r="K169" s="435"/>
      <c r="L169" s="435"/>
      <c r="M169" s="435"/>
      <c r="N169" s="435"/>
      <c r="O169" s="435"/>
      <c r="P169" s="435"/>
      <c r="Q169" s="435"/>
      <c r="R169" s="435"/>
      <c r="S169" s="435"/>
      <c r="T169" s="435"/>
      <c r="U169" s="436"/>
    </row>
    <row r="170" spans="1:21" ht="15.7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</row>
    <row r="171" spans="1:21" ht="15.75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</row>
    <row r="172" spans="1:21" ht="15.7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</row>
    <row r="173" spans="1:21" ht="15.7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</row>
    <row r="174" spans="1:21" ht="15.75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</row>
    <row r="175" spans="1:21" ht="15.75" customHeight="1">
      <c r="A175" s="439" t="s">
        <v>1035</v>
      </c>
      <c r="B175" s="440"/>
      <c r="C175" s="440"/>
      <c r="D175" s="440"/>
      <c r="E175" s="440"/>
      <c r="F175" s="440"/>
      <c r="G175" s="440"/>
      <c r="H175" s="440"/>
      <c r="I175" s="440"/>
      <c r="J175" s="440"/>
      <c r="K175" s="440"/>
      <c r="L175" s="440"/>
      <c r="M175" s="440"/>
      <c r="N175" s="440"/>
      <c r="O175" s="440"/>
      <c r="P175" s="440"/>
      <c r="Q175" s="440"/>
      <c r="R175" s="440"/>
      <c r="S175" s="440"/>
      <c r="T175" s="440"/>
      <c r="U175" s="441"/>
    </row>
    <row r="176" spans="1:21" ht="15.75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</row>
    <row r="177" spans="1:21" ht="15.75" customHeight="1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</row>
    <row r="178" spans="1:21" ht="15.7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</row>
    <row r="179" spans="1:21" ht="15.7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</row>
    <row r="180" spans="1:21" ht="15.75" customHeight="1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</row>
    <row r="181" spans="1:21" ht="15.75" customHeight="1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</row>
    <row r="182" spans="1:21" ht="15.75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</row>
    <row r="183" spans="1:21" ht="15.75" customHeight="1">
      <c r="A183" s="434" t="s">
        <v>31</v>
      </c>
      <c r="B183" s="437"/>
      <c r="C183" s="437"/>
      <c r="D183" s="437"/>
      <c r="E183" s="437"/>
      <c r="F183" s="437"/>
      <c r="G183" s="437"/>
      <c r="H183" s="437"/>
      <c r="I183" s="437"/>
      <c r="J183" s="437"/>
      <c r="K183" s="437"/>
      <c r="L183" s="437"/>
      <c r="M183" s="437"/>
      <c r="N183" s="437"/>
      <c r="O183" s="437"/>
      <c r="P183" s="437"/>
      <c r="Q183" s="437"/>
      <c r="R183" s="437"/>
      <c r="S183" s="437"/>
      <c r="T183" s="437"/>
      <c r="U183" s="438"/>
    </row>
    <row r="184" spans="1:21" ht="15.75" customHeight="1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</row>
    <row r="185" spans="1:21" ht="15.7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</row>
    <row r="186" spans="1:21" ht="15.75" customHeight="1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</row>
    <row r="187" spans="1:21" ht="15.75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</row>
    <row r="188" spans="1:21" ht="15.75" customHeight="1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</row>
    <row r="189" spans="1:21" ht="15.75" customHeight="1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</row>
    <row r="190" spans="1:21" ht="15.75" customHeight="1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</row>
    <row r="191" spans="1:21" ht="15.75" customHeight="1"/>
    <row r="192" spans="1:2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0">
    <mergeCell ref="U4:U5"/>
    <mergeCell ref="A7:U7"/>
    <mergeCell ref="K4:K5"/>
    <mergeCell ref="J4:J5"/>
    <mergeCell ref="I4:I5"/>
    <mergeCell ref="S4:S5"/>
    <mergeCell ref="L4:M4"/>
    <mergeCell ref="Q4:Q5"/>
    <mergeCell ref="H4:H5"/>
    <mergeCell ref="A1:U3"/>
    <mergeCell ref="A74:U74"/>
    <mergeCell ref="A85:U85"/>
    <mergeCell ref="A108:U108"/>
    <mergeCell ref="A111:U111"/>
    <mergeCell ref="T4:T5"/>
    <mergeCell ref="R4:R5"/>
    <mergeCell ref="A4:A5"/>
    <mergeCell ref="B4:B5"/>
    <mergeCell ref="C4:C5"/>
    <mergeCell ref="D4:D5"/>
    <mergeCell ref="N4:O4"/>
    <mergeCell ref="P4:P5"/>
    <mergeCell ref="E4:E5"/>
    <mergeCell ref="F4:F5"/>
    <mergeCell ref="G4:G5"/>
    <mergeCell ref="A149:U149"/>
    <mergeCell ref="A159:U159"/>
    <mergeCell ref="A169:U169"/>
    <mergeCell ref="A175:U175"/>
    <mergeCell ref="A183:U18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topLeftCell="M28" workbookViewId="0">
      <selection activeCell="Q57" sqref="Q57"/>
    </sheetView>
  </sheetViews>
  <sheetFormatPr defaultColWidth="11.25" defaultRowHeight="15" customHeight="1"/>
  <cols>
    <col min="1" max="1" width="6.75" customWidth="1"/>
    <col min="2" max="2" width="30.625" customWidth="1"/>
    <col min="3" max="3" width="18" customWidth="1"/>
    <col min="4" max="4" width="17.25" customWidth="1"/>
    <col min="5" max="5" width="16.375" customWidth="1"/>
    <col min="6" max="7" width="6.75" customWidth="1"/>
    <col min="8" max="8" width="12.75" customWidth="1"/>
    <col min="9" max="16" width="6.75" customWidth="1"/>
    <col min="17" max="17" width="23" customWidth="1"/>
    <col min="18" max="18" width="15.25" customWidth="1"/>
    <col min="19" max="19" width="16.75" customWidth="1"/>
    <col min="20" max="20" width="16" customWidth="1"/>
    <col min="21" max="21" width="20.7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7" t="s">
        <v>23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1:21" ht="15.75" customHeight="1">
      <c r="A8" s="20">
        <v>1</v>
      </c>
      <c r="B8" s="20" t="s">
        <v>1230</v>
      </c>
      <c r="C8" s="20" t="s">
        <v>1231</v>
      </c>
      <c r="D8" s="20" t="s">
        <v>1232</v>
      </c>
      <c r="E8" s="20" t="s">
        <v>1233</v>
      </c>
      <c r="F8" s="20" t="s">
        <v>58</v>
      </c>
      <c r="G8" s="20" t="s">
        <v>648</v>
      </c>
      <c r="H8" s="20" t="s">
        <v>107</v>
      </c>
      <c r="I8" s="20">
        <v>25</v>
      </c>
      <c r="J8" s="20">
        <v>3</v>
      </c>
      <c r="K8" s="20">
        <v>2.1</v>
      </c>
      <c r="L8" s="20">
        <v>625</v>
      </c>
      <c r="M8" s="20">
        <f>N8+O8</f>
        <v>549</v>
      </c>
      <c r="N8" s="20">
        <v>406</v>
      </c>
      <c r="O8" s="20">
        <v>143</v>
      </c>
      <c r="P8" s="20"/>
      <c r="Q8" s="20" t="s">
        <v>1234</v>
      </c>
      <c r="R8" s="20">
        <v>88418</v>
      </c>
      <c r="S8" s="20">
        <v>3223556100</v>
      </c>
      <c r="T8" s="20" t="s">
        <v>274</v>
      </c>
      <c r="U8" s="20" t="s">
        <v>1235</v>
      </c>
    </row>
    <row r="9" spans="1:21" ht="15.75" customHeight="1">
      <c r="A9" s="20">
        <v>2</v>
      </c>
      <c r="B9" s="20" t="s">
        <v>1230</v>
      </c>
      <c r="C9" s="20" t="s">
        <v>1231</v>
      </c>
      <c r="D9" s="20" t="str">
        <f t="shared" ref="D9:E18" si="0">D8</f>
        <v>№013938</v>
      </c>
      <c r="E9" s="20" t="str">
        <f t="shared" si="0"/>
        <v>28.12.2021р.</v>
      </c>
      <c r="F9" s="20" t="s">
        <v>58</v>
      </c>
      <c r="G9" s="20" t="str">
        <f t="shared" ref="G9:H11" si="1">G8</f>
        <v>СДР</v>
      </c>
      <c r="H9" s="20" t="str">
        <f t="shared" si="1"/>
        <v>соснова</v>
      </c>
      <c r="I9" s="20">
        <v>38</v>
      </c>
      <c r="J9" s="20">
        <v>29</v>
      </c>
      <c r="K9" s="20">
        <v>1.4</v>
      </c>
      <c r="L9" s="20">
        <v>743</v>
      </c>
      <c r="M9" s="20">
        <f t="shared" ref="M9:M22" si="2">N9+O9</f>
        <v>678</v>
      </c>
      <c r="N9" s="20">
        <v>526</v>
      </c>
      <c r="O9" s="20">
        <v>152</v>
      </c>
      <c r="P9" s="20"/>
      <c r="Q9" s="20" t="s">
        <v>1236</v>
      </c>
      <c r="R9" s="20">
        <v>127994</v>
      </c>
      <c r="S9" s="20">
        <f t="shared" ref="S9:S18" si="3">S8</f>
        <v>3223556100</v>
      </c>
      <c r="T9" s="20"/>
      <c r="U9" s="20" t="s">
        <v>1235</v>
      </c>
    </row>
    <row r="10" spans="1:21" ht="15.75" customHeight="1">
      <c r="A10" s="20">
        <v>3</v>
      </c>
      <c r="B10" s="20" t="s">
        <v>1230</v>
      </c>
      <c r="C10" s="20" t="s">
        <v>1231</v>
      </c>
      <c r="D10" s="20" t="str">
        <f t="shared" si="0"/>
        <v>№013938</v>
      </c>
      <c r="E10" s="20" t="str">
        <f t="shared" si="0"/>
        <v>28.12.2021р.</v>
      </c>
      <c r="F10" s="20" t="s">
        <v>58</v>
      </c>
      <c r="G10" s="20" t="str">
        <f t="shared" si="1"/>
        <v>СДР</v>
      </c>
      <c r="H10" s="20" t="str">
        <f t="shared" si="1"/>
        <v>соснова</v>
      </c>
      <c r="I10" s="20">
        <v>69</v>
      </c>
      <c r="J10" s="20">
        <v>9</v>
      </c>
      <c r="K10" s="20">
        <v>1.9</v>
      </c>
      <c r="L10" s="20">
        <v>430</v>
      </c>
      <c r="M10" s="20">
        <f t="shared" si="2"/>
        <v>644</v>
      </c>
      <c r="N10" s="20">
        <v>264</v>
      </c>
      <c r="O10" s="20">
        <v>380</v>
      </c>
      <c r="P10" s="20"/>
      <c r="Q10" s="20" t="s">
        <v>1237</v>
      </c>
      <c r="R10" s="20">
        <v>54212</v>
      </c>
      <c r="S10" s="20">
        <f t="shared" si="3"/>
        <v>3223556100</v>
      </c>
      <c r="T10" s="20"/>
      <c r="U10" s="20" t="s">
        <v>1235</v>
      </c>
    </row>
    <row r="11" spans="1:21" ht="15.75" customHeight="1">
      <c r="A11" s="20">
        <v>4</v>
      </c>
      <c r="B11" s="20" t="s">
        <v>1230</v>
      </c>
      <c r="C11" s="20" t="s">
        <v>1231</v>
      </c>
      <c r="D11" s="20" t="str">
        <f t="shared" si="0"/>
        <v>№013938</v>
      </c>
      <c r="E11" s="20" t="str">
        <f t="shared" si="0"/>
        <v>28.12.2021р.</v>
      </c>
      <c r="F11" s="20" t="s">
        <v>58</v>
      </c>
      <c r="G11" s="20" t="str">
        <f t="shared" si="1"/>
        <v>СДР</v>
      </c>
      <c r="H11" s="20" t="str">
        <f t="shared" si="1"/>
        <v>соснова</v>
      </c>
      <c r="I11" s="20">
        <v>81</v>
      </c>
      <c r="J11" s="20">
        <v>1</v>
      </c>
      <c r="K11" s="20">
        <v>2.9</v>
      </c>
      <c r="L11" s="20">
        <v>870</v>
      </c>
      <c r="M11" s="20">
        <f t="shared" si="2"/>
        <v>741</v>
      </c>
      <c r="N11" s="20">
        <v>504</v>
      </c>
      <c r="O11" s="20">
        <v>237</v>
      </c>
      <c r="P11" s="20"/>
      <c r="Q11" s="20" t="s">
        <v>1238</v>
      </c>
      <c r="R11" s="20">
        <v>110672</v>
      </c>
      <c r="S11" s="20">
        <f t="shared" si="3"/>
        <v>3223556100</v>
      </c>
      <c r="T11" s="20"/>
      <c r="U11" s="20" t="s">
        <v>1235</v>
      </c>
    </row>
    <row r="12" spans="1:21" ht="15.75" customHeight="1">
      <c r="A12" s="20">
        <v>5</v>
      </c>
      <c r="B12" s="20" t="s">
        <v>1230</v>
      </c>
      <c r="C12" s="20" t="s">
        <v>1231</v>
      </c>
      <c r="D12" s="20" t="s">
        <v>1239</v>
      </c>
      <c r="E12" s="20" t="str">
        <f t="shared" si="0"/>
        <v>28.12.2021р.</v>
      </c>
      <c r="F12" s="20" t="s">
        <v>58</v>
      </c>
      <c r="G12" s="20" t="s">
        <v>648</v>
      </c>
      <c r="H12" s="20" t="s">
        <v>910</v>
      </c>
      <c r="I12" s="20">
        <v>32</v>
      </c>
      <c r="J12" s="20">
        <v>10</v>
      </c>
      <c r="K12" s="20">
        <v>4.7</v>
      </c>
      <c r="L12" s="20">
        <v>1453</v>
      </c>
      <c r="M12" s="20">
        <f t="shared" si="2"/>
        <v>1374</v>
      </c>
      <c r="N12" s="20">
        <v>601</v>
      </c>
      <c r="O12" s="20">
        <v>773</v>
      </c>
      <c r="P12" s="20"/>
      <c r="Q12" s="20" t="s">
        <v>1234</v>
      </c>
      <c r="R12" s="20">
        <v>43007</v>
      </c>
      <c r="S12" s="20">
        <f t="shared" si="3"/>
        <v>3223556100</v>
      </c>
      <c r="T12" s="20" t="s">
        <v>274</v>
      </c>
      <c r="U12" s="20" t="s">
        <v>1235</v>
      </c>
    </row>
    <row r="13" spans="1:21" ht="15.75" customHeight="1">
      <c r="A13" s="20">
        <v>6</v>
      </c>
      <c r="B13" s="20" t="s">
        <v>1230</v>
      </c>
      <c r="C13" s="20" t="s">
        <v>1231</v>
      </c>
      <c r="D13" s="20" t="s">
        <v>1240</v>
      </c>
      <c r="E13" s="20" t="str">
        <f t="shared" si="0"/>
        <v>28.12.2021р.</v>
      </c>
      <c r="F13" s="20" t="s">
        <v>58</v>
      </c>
      <c r="G13" s="20" t="s">
        <v>655</v>
      </c>
      <c r="H13" s="20" t="s">
        <v>1241</v>
      </c>
      <c r="I13" s="20">
        <v>20</v>
      </c>
      <c r="J13" s="20">
        <v>37</v>
      </c>
      <c r="K13" s="20">
        <v>3.4</v>
      </c>
      <c r="L13" s="20">
        <v>923</v>
      </c>
      <c r="M13" s="20">
        <f t="shared" si="2"/>
        <v>837</v>
      </c>
      <c r="N13" s="20">
        <v>229</v>
      </c>
      <c r="O13" s="20">
        <v>608</v>
      </c>
      <c r="P13" s="20"/>
      <c r="Q13" s="20" t="s">
        <v>1242</v>
      </c>
      <c r="R13" s="20">
        <v>61464</v>
      </c>
      <c r="S13" s="20">
        <f t="shared" si="3"/>
        <v>3223556100</v>
      </c>
      <c r="T13" s="20" t="s">
        <v>274</v>
      </c>
      <c r="U13" s="20" t="s">
        <v>1235</v>
      </c>
    </row>
    <row r="14" spans="1:21" ht="15.75" customHeight="1">
      <c r="A14" s="20">
        <v>7</v>
      </c>
      <c r="B14" s="20" t="s">
        <v>1230</v>
      </c>
      <c r="C14" s="20" t="s">
        <v>1243</v>
      </c>
      <c r="D14" s="20" t="s">
        <v>1244</v>
      </c>
      <c r="E14" s="20" t="str">
        <f t="shared" si="0"/>
        <v>28.12.2021р.</v>
      </c>
      <c r="F14" s="20" t="s">
        <v>58</v>
      </c>
      <c r="G14" s="20" t="s">
        <v>648</v>
      </c>
      <c r="H14" s="20" t="s">
        <v>107</v>
      </c>
      <c r="I14" s="20">
        <v>24</v>
      </c>
      <c r="J14" s="20">
        <v>1</v>
      </c>
      <c r="K14" s="20">
        <v>2.1</v>
      </c>
      <c r="L14" s="20">
        <v>623</v>
      </c>
      <c r="M14" s="20">
        <f t="shared" si="2"/>
        <v>579</v>
      </c>
      <c r="N14" s="20">
        <v>196</v>
      </c>
      <c r="O14" s="20">
        <v>383</v>
      </c>
      <c r="P14" s="20"/>
      <c r="Q14" s="20" t="s">
        <v>1245</v>
      </c>
      <c r="R14" s="20">
        <v>42977</v>
      </c>
      <c r="S14" s="20">
        <f t="shared" si="3"/>
        <v>3223556100</v>
      </c>
      <c r="T14" s="20"/>
      <c r="U14" s="20" t="s">
        <v>1235</v>
      </c>
    </row>
    <row r="15" spans="1:21" ht="15.75" customHeight="1">
      <c r="A15" s="20">
        <v>8</v>
      </c>
      <c r="B15" s="20" t="s">
        <v>1230</v>
      </c>
      <c r="C15" s="20" t="s">
        <v>1243</v>
      </c>
      <c r="D15" s="20" t="s">
        <v>1244</v>
      </c>
      <c r="E15" s="20" t="str">
        <f t="shared" si="0"/>
        <v>28.12.2021р.</v>
      </c>
      <c r="F15" s="20" t="s">
        <v>58</v>
      </c>
      <c r="G15" s="20" t="s">
        <v>648</v>
      </c>
      <c r="H15" s="20" t="s">
        <v>107</v>
      </c>
      <c r="I15" s="20">
        <v>34</v>
      </c>
      <c r="J15" s="20">
        <v>15</v>
      </c>
      <c r="K15" s="20">
        <v>2.8</v>
      </c>
      <c r="L15" s="20">
        <v>1101</v>
      </c>
      <c r="M15" s="20">
        <f t="shared" si="2"/>
        <v>1004</v>
      </c>
      <c r="N15" s="20">
        <v>477</v>
      </c>
      <c r="O15" s="20">
        <v>527</v>
      </c>
      <c r="P15" s="20"/>
      <c r="Q15" s="20" t="s">
        <v>1246</v>
      </c>
      <c r="R15" s="20">
        <v>111584</v>
      </c>
      <c r="S15" s="20">
        <f t="shared" si="3"/>
        <v>3223556100</v>
      </c>
      <c r="T15" s="20"/>
      <c r="U15" s="20" t="s">
        <v>1235</v>
      </c>
    </row>
    <row r="16" spans="1:21" ht="15.75" customHeight="1">
      <c r="A16" s="20">
        <v>9</v>
      </c>
      <c r="B16" s="20" t="s">
        <v>1230</v>
      </c>
      <c r="C16" s="20" t="s">
        <v>1243</v>
      </c>
      <c r="D16" s="20" t="s">
        <v>1247</v>
      </c>
      <c r="E16" s="20" t="str">
        <f t="shared" si="0"/>
        <v>28.12.2021р.</v>
      </c>
      <c r="F16" s="20" t="s">
        <v>58</v>
      </c>
      <c r="G16" s="20" t="s">
        <v>648</v>
      </c>
      <c r="H16" s="20" t="s">
        <v>1241</v>
      </c>
      <c r="I16" s="20">
        <v>32</v>
      </c>
      <c r="J16" s="20">
        <v>28</v>
      </c>
      <c r="K16" s="20">
        <v>0.4</v>
      </c>
      <c r="L16" s="20">
        <v>97</v>
      </c>
      <c r="M16" s="20">
        <f t="shared" si="2"/>
        <v>65</v>
      </c>
      <c r="N16" s="20">
        <v>22</v>
      </c>
      <c r="O16" s="20">
        <v>43</v>
      </c>
      <c r="P16" s="20"/>
      <c r="Q16" s="20" t="s">
        <v>1248</v>
      </c>
      <c r="R16" s="20">
        <v>4080</v>
      </c>
      <c r="S16" s="20">
        <f t="shared" si="3"/>
        <v>3223556100</v>
      </c>
      <c r="T16" s="20"/>
      <c r="U16" s="20" t="s">
        <v>1235</v>
      </c>
    </row>
    <row r="17" spans="1:21" ht="15.75" customHeight="1">
      <c r="A17" s="20">
        <v>10</v>
      </c>
      <c r="B17" s="20" t="s">
        <v>1230</v>
      </c>
      <c r="C17" s="20" t="s">
        <v>1243</v>
      </c>
      <c r="D17" s="20" t="str">
        <f>D16</f>
        <v>№013942</v>
      </c>
      <c r="E17" s="20" t="str">
        <f t="shared" si="0"/>
        <v>28.12.2021р.</v>
      </c>
      <c r="F17" s="20" t="s">
        <v>58</v>
      </c>
      <c r="G17" s="20" t="s">
        <v>648</v>
      </c>
      <c r="H17" s="20" t="s">
        <v>1241</v>
      </c>
      <c r="I17" s="20">
        <v>34</v>
      </c>
      <c r="J17" s="20">
        <v>31</v>
      </c>
      <c r="K17" s="20">
        <v>0.3</v>
      </c>
      <c r="L17" s="20">
        <v>122</v>
      </c>
      <c r="M17" s="20">
        <f t="shared" si="2"/>
        <v>109</v>
      </c>
      <c r="N17" s="20">
        <v>46</v>
      </c>
      <c r="O17" s="20">
        <v>63</v>
      </c>
      <c r="P17" s="20"/>
      <c r="Q17" s="20" t="s">
        <v>1249</v>
      </c>
      <c r="R17" s="20">
        <v>8560</v>
      </c>
      <c r="S17" s="20">
        <f t="shared" si="3"/>
        <v>3223556100</v>
      </c>
      <c r="T17" s="20"/>
      <c r="U17" s="20" t="s">
        <v>1235</v>
      </c>
    </row>
    <row r="18" spans="1:21" ht="15.75" customHeight="1">
      <c r="A18" s="20">
        <v>11</v>
      </c>
      <c r="B18" s="20" t="s">
        <v>1230</v>
      </c>
      <c r="C18" s="20" t="s">
        <v>1250</v>
      </c>
      <c r="D18" s="20" t="s">
        <v>1251</v>
      </c>
      <c r="E18" s="20" t="str">
        <f t="shared" si="0"/>
        <v>28.12.2021р.</v>
      </c>
      <c r="F18" s="20" t="s">
        <v>58</v>
      </c>
      <c r="G18" s="20" t="s">
        <v>655</v>
      </c>
      <c r="H18" s="20" t="s">
        <v>107</v>
      </c>
      <c r="I18" s="20">
        <v>14</v>
      </c>
      <c r="J18" s="20">
        <v>25</v>
      </c>
      <c r="K18" s="20">
        <v>2</v>
      </c>
      <c r="L18" s="20">
        <v>746</v>
      </c>
      <c r="M18" s="20">
        <f t="shared" si="2"/>
        <v>671</v>
      </c>
      <c r="N18" s="20">
        <v>537</v>
      </c>
      <c r="O18" s="20">
        <v>134</v>
      </c>
      <c r="P18" s="20"/>
      <c r="Q18" s="20" t="s">
        <v>1252</v>
      </c>
      <c r="R18" s="20">
        <v>120622</v>
      </c>
      <c r="S18" s="20">
        <f t="shared" si="3"/>
        <v>3223556100</v>
      </c>
      <c r="T18" s="20"/>
      <c r="U18" s="20" t="s">
        <v>1235</v>
      </c>
    </row>
    <row r="19" spans="1:21" ht="15.75" customHeight="1">
      <c r="A19" s="20">
        <v>12</v>
      </c>
      <c r="B19" s="20" t="s">
        <v>1230</v>
      </c>
      <c r="C19" s="20" t="s">
        <v>1250</v>
      </c>
      <c r="D19" s="20" t="s">
        <v>1253</v>
      </c>
      <c r="E19" s="20" t="str">
        <f>E17</f>
        <v>28.12.2021р.</v>
      </c>
      <c r="F19" s="20" t="s">
        <v>58</v>
      </c>
      <c r="G19" s="20" t="s">
        <v>648</v>
      </c>
      <c r="H19" s="20" t="s">
        <v>107</v>
      </c>
      <c r="I19" s="20">
        <v>15</v>
      </c>
      <c r="J19" s="20">
        <v>14</v>
      </c>
      <c r="K19" s="20">
        <v>1.5</v>
      </c>
      <c r="L19" s="20">
        <v>470</v>
      </c>
      <c r="M19" s="20">
        <f t="shared" si="2"/>
        <v>421</v>
      </c>
      <c r="N19" s="20">
        <v>260</v>
      </c>
      <c r="O19" s="20">
        <v>161</v>
      </c>
      <c r="P19" s="20"/>
      <c r="Q19" s="20" t="s">
        <v>1254</v>
      </c>
      <c r="R19" s="20">
        <v>56771</v>
      </c>
      <c r="S19" s="20">
        <f>S17</f>
        <v>3223556100</v>
      </c>
      <c r="T19" s="20"/>
      <c r="U19" s="20" t="s">
        <v>1235</v>
      </c>
    </row>
    <row r="20" spans="1:21" ht="15.75" customHeight="1">
      <c r="A20" s="20">
        <v>13</v>
      </c>
      <c r="B20" s="20" t="s">
        <v>1230</v>
      </c>
      <c r="C20" s="20" t="s">
        <v>1250</v>
      </c>
      <c r="D20" s="20" t="str">
        <f>D19</f>
        <v>№013944</v>
      </c>
      <c r="E20" s="20" t="str">
        <f>E19</f>
        <v>28.12.2021р.</v>
      </c>
      <c r="F20" s="20" t="s">
        <v>58</v>
      </c>
      <c r="G20" s="20" t="s">
        <v>648</v>
      </c>
      <c r="H20" s="20" t="s">
        <v>107</v>
      </c>
      <c r="I20" s="20">
        <v>29</v>
      </c>
      <c r="J20" s="20">
        <v>9</v>
      </c>
      <c r="K20" s="20">
        <v>1.3</v>
      </c>
      <c r="L20" s="20">
        <v>545</v>
      </c>
      <c r="M20" s="20">
        <f t="shared" si="2"/>
        <v>491</v>
      </c>
      <c r="N20" s="20">
        <v>329</v>
      </c>
      <c r="O20" s="20">
        <v>162</v>
      </c>
      <c r="P20" s="20"/>
      <c r="Q20" s="20" t="s">
        <v>1255</v>
      </c>
      <c r="R20" s="20">
        <v>75570</v>
      </c>
      <c r="S20" s="20">
        <f>S19</f>
        <v>3223556100</v>
      </c>
      <c r="T20" s="20"/>
      <c r="U20" s="20" t="s">
        <v>1235</v>
      </c>
    </row>
    <row r="21" spans="1:21" ht="15.75" customHeight="1">
      <c r="A21" s="20">
        <v>14</v>
      </c>
      <c r="B21" s="20" t="s">
        <v>1230</v>
      </c>
      <c r="C21" s="20" t="s">
        <v>1250</v>
      </c>
      <c r="D21" s="20" t="s">
        <v>1256</v>
      </c>
      <c r="E21" s="20" t="str">
        <f>E20</f>
        <v>28.12.2021р.</v>
      </c>
      <c r="F21" s="20" t="s">
        <v>58</v>
      </c>
      <c r="G21" s="20" t="s">
        <v>681</v>
      </c>
      <c r="H21" s="20" t="s">
        <v>1241</v>
      </c>
      <c r="I21" s="20">
        <v>70</v>
      </c>
      <c r="J21" s="20">
        <v>8</v>
      </c>
      <c r="K21" s="20">
        <v>4.9000000000000004</v>
      </c>
      <c r="L21" s="20">
        <v>1081</v>
      </c>
      <c r="M21" s="20">
        <f t="shared" si="2"/>
        <v>980</v>
      </c>
      <c r="N21" s="20">
        <v>302</v>
      </c>
      <c r="O21" s="20">
        <v>678</v>
      </c>
      <c r="P21" s="20"/>
      <c r="Q21" s="20" t="s">
        <v>1257</v>
      </c>
      <c r="R21" s="20">
        <v>16636</v>
      </c>
      <c r="S21" s="20">
        <f>S20</f>
        <v>3223556100</v>
      </c>
      <c r="T21" s="20" t="s">
        <v>274</v>
      </c>
      <c r="U21" s="20" t="s">
        <v>1235</v>
      </c>
    </row>
    <row r="22" spans="1:21" ht="15.75" customHeight="1">
      <c r="A22" s="20">
        <v>15</v>
      </c>
      <c r="B22" s="20" t="s">
        <v>1230</v>
      </c>
      <c r="C22" s="20" t="s">
        <v>1250</v>
      </c>
      <c r="D22" s="20" t="s">
        <v>1258</v>
      </c>
      <c r="E22" s="20" t="str">
        <f>E21</f>
        <v>28.12.2021р.</v>
      </c>
      <c r="F22" s="20" t="s">
        <v>58</v>
      </c>
      <c r="G22" s="20" t="s">
        <v>655</v>
      </c>
      <c r="H22" s="20" t="s">
        <v>910</v>
      </c>
      <c r="I22" s="20">
        <v>13</v>
      </c>
      <c r="J22" s="20">
        <v>8</v>
      </c>
      <c r="K22" s="20">
        <v>1.1000000000000001</v>
      </c>
      <c r="L22" s="20">
        <v>281</v>
      </c>
      <c r="M22" s="20">
        <f t="shared" si="2"/>
        <v>265</v>
      </c>
      <c r="N22" s="20">
        <v>96</v>
      </c>
      <c r="O22" s="20">
        <v>169</v>
      </c>
      <c r="P22" s="20"/>
      <c r="Q22" s="20" t="s">
        <v>1259</v>
      </c>
      <c r="R22" s="20">
        <v>5003</v>
      </c>
      <c r="S22" s="20">
        <f>S21</f>
        <v>3223556100</v>
      </c>
      <c r="T22" s="20" t="s">
        <v>274</v>
      </c>
      <c r="U22" s="20" t="s">
        <v>1235</v>
      </c>
    </row>
    <row r="23" spans="1:21" ht="15.75" customHeight="1">
      <c r="A23" s="289" t="s">
        <v>24</v>
      </c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1"/>
    </row>
    <row r="24" spans="1:21" ht="15.75" customHeight="1">
      <c r="A24" s="20">
        <v>1</v>
      </c>
      <c r="B24" s="20" t="str">
        <f>B21</f>
        <v>ДП"Поліське лісове господарство"</v>
      </c>
      <c r="C24" s="20" t="s">
        <v>1231</v>
      </c>
      <c r="D24" s="20" t="s">
        <v>1260</v>
      </c>
      <c r="E24" s="20" t="s">
        <v>1261</v>
      </c>
      <c r="F24" s="20" t="s">
        <v>58</v>
      </c>
      <c r="G24" s="20" t="s">
        <v>106</v>
      </c>
      <c r="H24" s="20" t="s">
        <v>107</v>
      </c>
      <c r="I24" s="20">
        <v>28</v>
      </c>
      <c r="J24" s="20">
        <v>1</v>
      </c>
      <c r="K24" s="20">
        <v>2.6</v>
      </c>
      <c r="L24" s="20">
        <v>13</v>
      </c>
      <c r="M24" s="20"/>
      <c r="N24" s="20"/>
      <c r="O24" s="20"/>
      <c r="P24" s="20"/>
      <c r="Q24" s="20" t="s">
        <v>1262</v>
      </c>
      <c r="R24" s="20">
        <v>0</v>
      </c>
      <c r="S24" s="20">
        <v>0</v>
      </c>
      <c r="T24" s="20"/>
      <c r="U24" s="20" t="str">
        <f>U21</f>
        <v>Поліська</v>
      </c>
    </row>
    <row r="25" spans="1:21" ht="15.75" customHeight="1">
      <c r="A25" s="20">
        <v>2</v>
      </c>
      <c r="B25" s="20" t="str">
        <f>B20</f>
        <v>ДП"Поліське лісове господарство"</v>
      </c>
      <c r="C25" s="20" t="s">
        <v>1231</v>
      </c>
      <c r="D25" s="20" t="str">
        <f t="shared" ref="D25:F29" si="4">D24</f>
        <v>№013949</v>
      </c>
      <c r="E25" s="20" t="str">
        <f t="shared" si="4"/>
        <v>10.01.2022р.</v>
      </c>
      <c r="F25" s="20" t="str">
        <f t="shared" si="4"/>
        <v>4е</v>
      </c>
      <c r="G25" s="20" t="s">
        <v>106</v>
      </c>
      <c r="H25" s="20" t="s">
        <v>107</v>
      </c>
      <c r="I25" s="20">
        <v>35</v>
      </c>
      <c r="J25" s="20">
        <v>21</v>
      </c>
      <c r="K25" s="20">
        <v>1.5</v>
      </c>
      <c r="L25" s="20">
        <v>8</v>
      </c>
      <c r="M25" s="20"/>
      <c r="N25" s="20"/>
      <c r="O25" s="20"/>
      <c r="P25" s="20"/>
      <c r="Q25" s="20" t="s">
        <v>1263</v>
      </c>
      <c r="R25" s="20">
        <v>0</v>
      </c>
      <c r="S25" s="20">
        <v>0</v>
      </c>
      <c r="T25" s="20" t="s">
        <v>274</v>
      </c>
      <c r="U25" s="20" t="str">
        <f>U20</f>
        <v>Поліська</v>
      </c>
    </row>
    <row r="26" spans="1:21" ht="15.75" customHeight="1">
      <c r="A26" s="20">
        <v>3</v>
      </c>
      <c r="B26" s="20" t="str">
        <f t="shared" ref="B26:B29" si="5">B24</f>
        <v>ДП"Поліське лісове господарство"</v>
      </c>
      <c r="C26" s="20" t="s">
        <v>1231</v>
      </c>
      <c r="D26" s="20" t="str">
        <f t="shared" si="4"/>
        <v>№013949</v>
      </c>
      <c r="E26" s="20" t="str">
        <f t="shared" si="4"/>
        <v>10.01.2022р.</v>
      </c>
      <c r="F26" s="20" t="str">
        <f t="shared" si="4"/>
        <v>4е</v>
      </c>
      <c r="G26" s="20" t="s">
        <v>106</v>
      </c>
      <c r="H26" s="20" t="s">
        <v>107</v>
      </c>
      <c r="I26" s="20">
        <v>42</v>
      </c>
      <c r="J26" s="20">
        <v>17</v>
      </c>
      <c r="K26" s="20">
        <v>2.2000000000000002</v>
      </c>
      <c r="L26" s="20">
        <v>11</v>
      </c>
      <c r="M26" s="20"/>
      <c r="N26" s="20"/>
      <c r="O26" s="20"/>
      <c r="P26" s="20"/>
      <c r="Q26" s="20" t="s">
        <v>1264</v>
      </c>
      <c r="R26" s="20">
        <v>0</v>
      </c>
      <c r="S26" s="20">
        <v>0</v>
      </c>
      <c r="T26" s="20" t="s">
        <v>274</v>
      </c>
      <c r="U26" s="20" t="str">
        <f t="shared" ref="U26:U29" si="6">U24</f>
        <v>Поліська</v>
      </c>
    </row>
    <row r="27" spans="1:21" ht="15.75" customHeight="1">
      <c r="A27" s="20">
        <v>4</v>
      </c>
      <c r="B27" s="20" t="str">
        <f t="shared" si="5"/>
        <v>ДП"Поліське лісове господарство"</v>
      </c>
      <c r="C27" s="20" t="s">
        <v>1231</v>
      </c>
      <c r="D27" s="20" t="str">
        <f t="shared" si="4"/>
        <v>№013949</v>
      </c>
      <c r="E27" s="20" t="str">
        <f t="shared" si="4"/>
        <v>10.01.2022р.</v>
      </c>
      <c r="F27" s="20" t="str">
        <f t="shared" si="4"/>
        <v>4е</v>
      </c>
      <c r="G27" s="20" t="s">
        <v>106</v>
      </c>
      <c r="H27" s="20" t="s">
        <v>107</v>
      </c>
      <c r="I27" s="20">
        <v>42</v>
      </c>
      <c r="J27" s="20">
        <v>27</v>
      </c>
      <c r="K27" s="20">
        <v>2.2999999999999998</v>
      </c>
      <c r="L27" s="20">
        <v>12</v>
      </c>
      <c r="M27" s="20"/>
      <c r="N27" s="20"/>
      <c r="O27" s="20"/>
      <c r="P27" s="20"/>
      <c r="Q27" s="20" t="s">
        <v>1265</v>
      </c>
      <c r="R27" s="20">
        <v>0</v>
      </c>
      <c r="S27" s="20">
        <v>0</v>
      </c>
      <c r="T27" s="20" t="s">
        <v>274</v>
      </c>
      <c r="U27" s="20" t="str">
        <f t="shared" si="6"/>
        <v>Поліська</v>
      </c>
    </row>
    <row r="28" spans="1:21" ht="15.75" customHeight="1">
      <c r="A28" s="20">
        <v>5</v>
      </c>
      <c r="B28" s="20" t="str">
        <f t="shared" si="5"/>
        <v>ДП"Поліське лісове господарство"</v>
      </c>
      <c r="C28" s="20" t="s">
        <v>1231</v>
      </c>
      <c r="D28" s="20" t="str">
        <f t="shared" si="4"/>
        <v>№013949</v>
      </c>
      <c r="E28" s="20" t="str">
        <f t="shared" si="4"/>
        <v>10.01.2022р.</v>
      </c>
      <c r="F28" s="20" t="str">
        <f t="shared" si="4"/>
        <v>4е</v>
      </c>
      <c r="G28" s="20" t="s">
        <v>106</v>
      </c>
      <c r="H28" s="20" t="s">
        <v>107</v>
      </c>
      <c r="I28" s="20">
        <v>53</v>
      </c>
      <c r="J28" s="20">
        <v>11</v>
      </c>
      <c r="K28" s="20">
        <v>2</v>
      </c>
      <c r="L28" s="20">
        <v>10</v>
      </c>
      <c r="M28" s="20"/>
      <c r="N28" s="20"/>
      <c r="O28" s="20"/>
      <c r="P28" s="20"/>
      <c r="Q28" s="20" t="s">
        <v>1266</v>
      </c>
      <c r="R28" s="20">
        <v>0</v>
      </c>
      <c r="S28" s="20">
        <v>0</v>
      </c>
      <c r="T28" s="20" t="s">
        <v>274</v>
      </c>
      <c r="U28" s="20" t="str">
        <f t="shared" si="6"/>
        <v>Поліська</v>
      </c>
    </row>
    <row r="29" spans="1:21" ht="15.75" customHeight="1">
      <c r="A29" s="20">
        <v>6</v>
      </c>
      <c r="B29" s="20" t="str">
        <f t="shared" si="5"/>
        <v>ДП"Поліське лісове господарство"</v>
      </c>
      <c r="C29" s="20" t="s">
        <v>1231</v>
      </c>
      <c r="D29" s="20" t="str">
        <f t="shared" si="4"/>
        <v>№013949</v>
      </c>
      <c r="E29" s="20" t="str">
        <f t="shared" si="4"/>
        <v>10.01.2022р.</v>
      </c>
      <c r="F29" s="20" t="str">
        <f t="shared" si="4"/>
        <v>4е</v>
      </c>
      <c r="G29" s="20" t="s">
        <v>106</v>
      </c>
      <c r="H29" s="20" t="s">
        <v>107</v>
      </c>
      <c r="I29" s="20">
        <v>53</v>
      </c>
      <c r="J29" s="20">
        <v>12</v>
      </c>
      <c r="K29" s="20">
        <v>0.6</v>
      </c>
      <c r="L29" s="20">
        <v>3</v>
      </c>
      <c r="M29" s="20"/>
      <c r="N29" s="20"/>
      <c r="O29" s="20"/>
      <c r="P29" s="20"/>
      <c r="Q29" s="20" t="s">
        <v>1267</v>
      </c>
      <c r="R29" s="20">
        <v>0</v>
      </c>
      <c r="S29" s="20">
        <v>0</v>
      </c>
      <c r="T29" s="20" t="s">
        <v>274</v>
      </c>
      <c r="U29" s="20" t="str">
        <f t="shared" si="6"/>
        <v>Поліська</v>
      </c>
    </row>
    <row r="30" spans="1:21" ht="15.75" customHeight="1">
      <c r="A30" s="294" t="s">
        <v>25</v>
      </c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00"/>
    </row>
    <row r="31" spans="1:21" ht="15.75" customHeight="1">
      <c r="A31" s="20">
        <v>1</v>
      </c>
      <c r="B31" s="20" t="str">
        <f>B29</f>
        <v>ДП"Поліське лісове господарство"</v>
      </c>
      <c r="C31" s="20" t="s">
        <v>1250</v>
      </c>
      <c r="D31" s="20" t="s">
        <v>2625</v>
      </c>
      <c r="E31" s="20" t="s">
        <v>2626</v>
      </c>
      <c r="F31" s="20" t="s">
        <v>58</v>
      </c>
      <c r="G31" s="20" t="s">
        <v>133</v>
      </c>
      <c r="H31" s="20" t="s">
        <v>107</v>
      </c>
      <c r="I31" s="20">
        <v>63</v>
      </c>
      <c r="J31" s="20">
        <v>24</v>
      </c>
      <c r="K31" s="20">
        <v>5.7</v>
      </c>
      <c r="L31" s="20">
        <v>64</v>
      </c>
      <c r="M31" s="20"/>
      <c r="N31" s="20"/>
      <c r="O31" s="20"/>
      <c r="P31" s="20"/>
      <c r="Q31" s="20" t="s">
        <v>2627</v>
      </c>
      <c r="R31" s="20">
        <v>0</v>
      </c>
      <c r="S31" s="20">
        <v>0</v>
      </c>
      <c r="T31" s="20" t="s">
        <v>274</v>
      </c>
      <c r="U31" s="20" t="str">
        <f>U29</f>
        <v>Поліська</v>
      </c>
    </row>
    <row r="32" spans="1:21" ht="15.75" customHeight="1">
      <c r="A32" s="20">
        <v>2</v>
      </c>
      <c r="B32" s="20" t="str">
        <f>B31</f>
        <v>ДП"Поліське лісове господарство"</v>
      </c>
      <c r="C32" s="20" t="s">
        <v>1250</v>
      </c>
      <c r="D32" s="20" t="str">
        <f t="shared" ref="D32:H34" si="7">D31</f>
        <v>№013955</v>
      </c>
      <c r="E32" s="20" t="str">
        <f t="shared" si="7"/>
        <v>28.02.2022р.</v>
      </c>
      <c r="F32" s="20" t="str">
        <f t="shared" si="7"/>
        <v>4е</v>
      </c>
      <c r="G32" s="20" t="str">
        <f t="shared" si="7"/>
        <v>ПРЧ</v>
      </c>
      <c r="H32" s="20" t="str">
        <f t="shared" si="7"/>
        <v>соснова</v>
      </c>
      <c r="I32" s="20">
        <v>64</v>
      </c>
      <c r="J32" s="20">
        <v>18</v>
      </c>
      <c r="K32" s="20">
        <v>2.7</v>
      </c>
      <c r="L32" s="20">
        <v>30</v>
      </c>
      <c r="M32" s="20"/>
      <c r="N32" s="20"/>
      <c r="O32" s="20"/>
      <c r="P32" s="20"/>
      <c r="Q32" s="20" t="s">
        <v>2628</v>
      </c>
      <c r="R32" s="20">
        <v>0</v>
      </c>
      <c r="S32" s="20">
        <v>0</v>
      </c>
      <c r="T32" s="20"/>
      <c r="U32" s="20" t="str">
        <f>U31</f>
        <v>Поліська</v>
      </c>
    </row>
    <row r="33" spans="1:21" ht="15.75" customHeight="1">
      <c r="A33" s="20">
        <v>3</v>
      </c>
      <c r="B33" s="20" t="str">
        <f t="shared" ref="B33:B34" si="8">B31</f>
        <v>ДП"Поліське лісове господарство"</v>
      </c>
      <c r="C33" s="20" t="s">
        <v>1250</v>
      </c>
      <c r="D33" s="20" t="str">
        <f t="shared" si="7"/>
        <v>№013955</v>
      </c>
      <c r="E33" s="20" t="str">
        <f t="shared" si="7"/>
        <v>28.02.2022р.</v>
      </c>
      <c r="F33" s="20" t="str">
        <f t="shared" si="7"/>
        <v>4е</v>
      </c>
      <c r="G33" s="20" t="str">
        <f t="shared" si="7"/>
        <v>ПРЧ</v>
      </c>
      <c r="H33" s="20" t="str">
        <f t="shared" si="7"/>
        <v>соснова</v>
      </c>
      <c r="I33" s="20">
        <v>64</v>
      </c>
      <c r="J33" s="20">
        <v>30</v>
      </c>
      <c r="K33" s="20">
        <v>1.1000000000000001</v>
      </c>
      <c r="L33" s="20">
        <v>11</v>
      </c>
      <c r="M33" s="20"/>
      <c r="N33" s="20"/>
      <c r="O33" s="20"/>
      <c r="P33" s="20"/>
      <c r="Q33" s="20" t="s">
        <v>2629</v>
      </c>
      <c r="R33" s="20">
        <v>0</v>
      </c>
      <c r="S33" s="20">
        <v>0</v>
      </c>
      <c r="T33" s="20"/>
      <c r="U33" s="20" t="str">
        <f t="shared" ref="U33:U34" si="9">U31</f>
        <v>Поліська</v>
      </c>
    </row>
    <row r="34" spans="1:21" ht="15.75" customHeight="1">
      <c r="A34" s="20">
        <v>4</v>
      </c>
      <c r="B34" s="20" t="str">
        <f t="shared" si="8"/>
        <v>ДП"Поліське лісове господарство"</v>
      </c>
      <c r="C34" s="20" t="s">
        <v>1250</v>
      </c>
      <c r="D34" s="20" t="str">
        <f t="shared" si="7"/>
        <v>№013955</v>
      </c>
      <c r="E34" s="20" t="str">
        <f t="shared" si="7"/>
        <v>28.02.2022р.</v>
      </c>
      <c r="F34" s="20" t="str">
        <f t="shared" si="7"/>
        <v>4е</v>
      </c>
      <c r="G34" s="20" t="str">
        <f t="shared" si="7"/>
        <v>ПРЧ</v>
      </c>
      <c r="H34" s="20" t="str">
        <f t="shared" si="7"/>
        <v>соснова</v>
      </c>
      <c r="I34" s="20">
        <v>65</v>
      </c>
      <c r="J34" s="20">
        <v>21</v>
      </c>
      <c r="K34" s="20">
        <v>3</v>
      </c>
      <c r="L34" s="20">
        <v>36</v>
      </c>
      <c r="M34" s="20"/>
      <c r="N34" s="20"/>
      <c r="O34" s="20"/>
      <c r="P34" s="20"/>
      <c r="Q34" s="20" t="s">
        <v>2630</v>
      </c>
      <c r="R34" s="20">
        <v>0</v>
      </c>
      <c r="S34" s="20">
        <v>0</v>
      </c>
      <c r="T34" s="20"/>
      <c r="U34" s="20" t="str">
        <f t="shared" si="9"/>
        <v>Поліська</v>
      </c>
    </row>
    <row r="35" spans="1:21" ht="15.7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5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.75" customHeight="1">
      <c r="A39" s="289" t="s">
        <v>26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3"/>
    </row>
    <row r="40" spans="1:21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.75" customHeight="1">
      <c r="A47" s="447" t="s">
        <v>27</v>
      </c>
      <c r="B47" s="448"/>
      <c r="C47" s="448"/>
      <c r="D47" s="448"/>
      <c r="E47" s="448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9"/>
    </row>
    <row r="48" spans="1:21" ht="15.75" customHeight="1">
      <c r="A48" s="20">
        <v>1</v>
      </c>
      <c r="B48" s="20" t="str">
        <f>B20</f>
        <v>ДП"Поліське лісове господарство"</v>
      </c>
      <c r="C48" s="20" t="s">
        <v>1231</v>
      </c>
      <c r="D48" s="20" t="s">
        <v>1268</v>
      </c>
      <c r="E48" s="20" t="s">
        <v>1269</v>
      </c>
      <c r="F48" s="20" t="s">
        <v>58</v>
      </c>
      <c r="G48" s="20" t="s">
        <v>173</v>
      </c>
      <c r="H48" s="20" t="s">
        <v>107</v>
      </c>
      <c r="I48" s="20">
        <v>45</v>
      </c>
      <c r="J48" s="20">
        <v>23</v>
      </c>
      <c r="K48" s="20">
        <v>7</v>
      </c>
      <c r="L48" s="20">
        <v>281</v>
      </c>
      <c r="M48" s="20">
        <f>N48+O48</f>
        <v>239</v>
      </c>
      <c r="N48" s="20">
        <v>95</v>
      </c>
      <c r="O48" s="20">
        <v>144</v>
      </c>
      <c r="P48" s="20"/>
      <c r="Q48" s="20" t="s">
        <v>1270</v>
      </c>
      <c r="R48" s="20">
        <v>6545</v>
      </c>
      <c r="S48" s="20">
        <f>S22</f>
        <v>3223556100</v>
      </c>
      <c r="T48" s="20" t="s">
        <v>274</v>
      </c>
      <c r="U48" s="20" t="str">
        <f>U21</f>
        <v>Поліська</v>
      </c>
    </row>
    <row r="49" spans="1:21" ht="15.75" customHeight="1">
      <c r="A49" s="20">
        <v>2</v>
      </c>
      <c r="B49" s="20" t="str">
        <f>B48</f>
        <v>ДП"Поліське лісове господарство"</v>
      </c>
      <c r="C49" s="20" t="s">
        <v>1231</v>
      </c>
      <c r="D49" s="20" t="str">
        <f t="shared" ref="D49:E53" si="10">D48</f>
        <v>№013947</v>
      </c>
      <c r="E49" s="20" t="str">
        <f t="shared" si="10"/>
        <v>04.01.2022р.</v>
      </c>
      <c r="F49" s="20" t="s">
        <v>58</v>
      </c>
      <c r="G49" s="20" t="s">
        <v>173</v>
      </c>
      <c r="H49" s="20" t="s">
        <v>107</v>
      </c>
      <c r="I49" s="20">
        <v>70</v>
      </c>
      <c r="J49" s="20">
        <v>13</v>
      </c>
      <c r="K49" s="20">
        <v>1</v>
      </c>
      <c r="L49" s="20">
        <v>86</v>
      </c>
      <c r="M49" s="20">
        <f t="shared" ref="M49:M55" si="11">N49+O49</f>
        <v>73</v>
      </c>
      <c r="N49" s="20">
        <v>10</v>
      </c>
      <c r="O49" s="20">
        <v>63</v>
      </c>
      <c r="P49" s="20"/>
      <c r="Q49" s="20" t="s">
        <v>1271</v>
      </c>
      <c r="R49" s="20">
        <v>768</v>
      </c>
      <c r="S49" s="20">
        <f>S48</f>
        <v>3223556100</v>
      </c>
      <c r="T49" s="20" t="s">
        <v>274</v>
      </c>
      <c r="U49" s="20" t="str">
        <f>U48</f>
        <v>Поліська</v>
      </c>
    </row>
    <row r="50" spans="1:21" ht="15.75" customHeight="1">
      <c r="A50" s="20">
        <v>3</v>
      </c>
      <c r="B50" s="20" t="str">
        <f t="shared" ref="B50:B60" si="12">B48</f>
        <v>ДП"Поліське лісове господарство"</v>
      </c>
      <c r="C50" s="20" t="s">
        <v>1231</v>
      </c>
      <c r="D50" s="20" t="str">
        <f t="shared" si="10"/>
        <v>№013947</v>
      </c>
      <c r="E50" s="20" t="str">
        <f t="shared" si="10"/>
        <v>04.01.2022р.</v>
      </c>
      <c r="F50" s="20" t="s">
        <v>58</v>
      </c>
      <c r="G50" s="20" t="s">
        <v>173</v>
      </c>
      <c r="H50" s="20" t="s">
        <v>107</v>
      </c>
      <c r="I50" s="20">
        <v>71</v>
      </c>
      <c r="J50" s="20">
        <v>5</v>
      </c>
      <c r="K50" s="20">
        <v>2.9</v>
      </c>
      <c r="L50" s="20">
        <v>179</v>
      </c>
      <c r="M50" s="20">
        <f t="shared" si="11"/>
        <v>153</v>
      </c>
      <c r="N50" s="20">
        <v>35</v>
      </c>
      <c r="O50" s="20">
        <v>118</v>
      </c>
      <c r="P50" s="20"/>
      <c r="Q50" s="20" t="s">
        <v>1272</v>
      </c>
      <c r="R50" s="20">
        <v>3095</v>
      </c>
      <c r="S50" s="20">
        <f t="shared" ref="S50:S60" si="13">S48</f>
        <v>3223556100</v>
      </c>
      <c r="T50" s="20" t="s">
        <v>274</v>
      </c>
      <c r="U50" s="20" t="str">
        <f t="shared" ref="U50:U60" si="14">U48</f>
        <v>Поліська</v>
      </c>
    </row>
    <row r="51" spans="1:21" ht="15.75" customHeight="1">
      <c r="A51" s="20">
        <v>4</v>
      </c>
      <c r="B51" s="20" t="str">
        <f t="shared" si="12"/>
        <v>ДП"Поліське лісове господарство"</v>
      </c>
      <c r="C51" s="20" t="s">
        <v>1231</v>
      </c>
      <c r="D51" s="20" t="str">
        <f t="shared" si="10"/>
        <v>№013947</v>
      </c>
      <c r="E51" s="20" t="str">
        <f t="shared" si="10"/>
        <v>04.01.2022р.</v>
      </c>
      <c r="F51" s="20" t="s">
        <v>58</v>
      </c>
      <c r="G51" s="20" t="s">
        <v>173</v>
      </c>
      <c r="H51" s="20" t="s">
        <v>107</v>
      </c>
      <c r="I51" s="20">
        <v>71</v>
      </c>
      <c r="J51" s="20">
        <v>11</v>
      </c>
      <c r="K51" s="20">
        <v>1.4</v>
      </c>
      <c r="L51" s="20">
        <v>84</v>
      </c>
      <c r="M51" s="20">
        <f t="shared" si="11"/>
        <v>71</v>
      </c>
      <c r="N51" s="20">
        <v>4</v>
      </c>
      <c r="O51" s="20">
        <v>67</v>
      </c>
      <c r="P51" s="20"/>
      <c r="Q51" s="20" t="s">
        <v>1273</v>
      </c>
      <c r="R51" s="20">
        <v>426</v>
      </c>
      <c r="S51" s="20">
        <f t="shared" si="13"/>
        <v>3223556100</v>
      </c>
      <c r="T51" s="20" t="s">
        <v>274</v>
      </c>
      <c r="U51" s="20" t="str">
        <f t="shared" si="14"/>
        <v>Поліська</v>
      </c>
    </row>
    <row r="52" spans="1:21" ht="15.75" customHeight="1">
      <c r="A52" s="20">
        <v>5</v>
      </c>
      <c r="B52" s="20" t="str">
        <f t="shared" si="12"/>
        <v>ДП"Поліське лісове господарство"</v>
      </c>
      <c r="C52" s="20" t="s">
        <v>1231</v>
      </c>
      <c r="D52" s="20" t="str">
        <f t="shared" si="10"/>
        <v>№013947</v>
      </c>
      <c r="E52" s="20" t="str">
        <f t="shared" si="10"/>
        <v>04.01.2022р.</v>
      </c>
      <c r="F52" s="20" t="s">
        <v>58</v>
      </c>
      <c r="G52" s="20" t="s">
        <v>173</v>
      </c>
      <c r="H52" s="20" t="s">
        <v>107</v>
      </c>
      <c r="I52" s="20">
        <v>77</v>
      </c>
      <c r="J52" s="20">
        <v>3</v>
      </c>
      <c r="K52" s="20">
        <v>5.2</v>
      </c>
      <c r="L52" s="20">
        <v>227</v>
      </c>
      <c r="M52" s="20">
        <f t="shared" si="11"/>
        <v>194</v>
      </c>
      <c r="N52" s="20">
        <v>45</v>
      </c>
      <c r="O52" s="20">
        <v>149</v>
      </c>
      <c r="P52" s="20"/>
      <c r="Q52" s="20" t="s">
        <v>1274</v>
      </c>
      <c r="R52" s="20">
        <v>3591</v>
      </c>
      <c r="S52" s="20">
        <f t="shared" si="13"/>
        <v>3223556100</v>
      </c>
      <c r="T52" s="20" t="s">
        <v>274</v>
      </c>
      <c r="U52" s="20" t="str">
        <f t="shared" si="14"/>
        <v>Поліська</v>
      </c>
    </row>
    <row r="53" spans="1:21" ht="15.75" customHeight="1">
      <c r="A53" s="20">
        <v>6</v>
      </c>
      <c r="B53" s="20" t="str">
        <f t="shared" si="12"/>
        <v>ДП"Поліське лісове господарство"</v>
      </c>
      <c r="C53" s="20" t="s">
        <v>1231</v>
      </c>
      <c r="D53" s="20" t="str">
        <f t="shared" si="10"/>
        <v>№013947</v>
      </c>
      <c r="E53" s="20" t="str">
        <f t="shared" si="10"/>
        <v>04.01.2022р.</v>
      </c>
      <c r="F53" s="20" t="s">
        <v>58</v>
      </c>
      <c r="G53" s="20" t="s">
        <v>173</v>
      </c>
      <c r="H53" s="20" t="s">
        <v>107</v>
      </c>
      <c r="I53" s="20">
        <v>77</v>
      </c>
      <c r="J53" s="20">
        <v>8</v>
      </c>
      <c r="K53" s="20">
        <v>6.9</v>
      </c>
      <c r="L53" s="20">
        <v>177</v>
      </c>
      <c r="M53" s="20">
        <f t="shared" si="11"/>
        <v>153</v>
      </c>
      <c r="N53" s="20">
        <v>43</v>
      </c>
      <c r="O53" s="20">
        <v>110</v>
      </c>
      <c r="P53" s="20"/>
      <c r="Q53" s="20" t="s">
        <v>1275</v>
      </c>
      <c r="R53" s="20">
        <v>3633</v>
      </c>
      <c r="S53" s="20">
        <f t="shared" si="13"/>
        <v>3223556100</v>
      </c>
      <c r="T53" s="20"/>
      <c r="U53" s="20" t="str">
        <f t="shared" si="14"/>
        <v>Поліська</v>
      </c>
    </row>
    <row r="54" spans="1:21" ht="15.75" customHeight="1">
      <c r="A54" s="20">
        <v>7</v>
      </c>
      <c r="B54" s="20" t="str">
        <f t="shared" si="12"/>
        <v>ДП"Поліське лісове господарство"</v>
      </c>
      <c r="C54" s="20" t="s">
        <v>1250</v>
      </c>
      <c r="D54" s="20" t="s">
        <v>1276</v>
      </c>
      <c r="E54" s="20" t="s">
        <v>1277</v>
      </c>
      <c r="F54" s="20" t="s">
        <v>58</v>
      </c>
      <c r="G54" s="20" t="s">
        <v>173</v>
      </c>
      <c r="H54" s="20" t="s">
        <v>107</v>
      </c>
      <c r="I54" s="20">
        <v>59</v>
      </c>
      <c r="J54" s="20">
        <v>19</v>
      </c>
      <c r="K54" s="20">
        <v>8.6</v>
      </c>
      <c r="L54" s="20">
        <v>524</v>
      </c>
      <c r="M54" s="20">
        <f t="shared" si="11"/>
        <v>447</v>
      </c>
      <c r="N54" s="20">
        <v>33</v>
      </c>
      <c r="O54" s="20">
        <v>414</v>
      </c>
      <c r="P54" s="20"/>
      <c r="Q54" s="20" t="s">
        <v>1278</v>
      </c>
      <c r="R54" s="20">
        <v>4092</v>
      </c>
      <c r="S54" s="20">
        <f t="shared" si="13"/>
        <v>3223556100</v>
      </c>
      <c r="T54" s="20" t="s">
        <v>274</v>
      </c>
      <c r="U54" s="20" t="str">
        <f t="shared" si="14"/>
        <v>Поліська</v>
      </c>
    </row>
    <row r="55" spans="1:21" ht="15.75" customHeight="1">
      <c r="A55" s="20">
        <v>8</v>
      </c>
      <c r="B55" s="20" t="str">
        <f t="shared" si="12"/>
        <v>ДП"Поліське лісове господарство"</v>
      </c>
      <c r="C55" s="20" t="s">
        <v>1250</v>
      </c>
      <c r="D55" s="20" t="str">
        <f>D54</f>
        <v>№013948</v>
      </c>
      <c r="E55" s="20" t="str">
        <f>E54</f>
        <v>06.01.2022р.</v>
      </c>
      <c r="F55" s="20" t="str">
        <f>F54</f>
        <v>4е</v>
      </c>
      <c r="G55" s="20" t="s">
        <v>173</v>
      </c>
      <c r="H55" s="20" t="s">
        <v>107</v>
      </c>
      <c r="I55" s="20">
        <v>60</v>
      </c>
      <c r="J55" s="20">
        <v>17</v>
      </c>
      <c r="K55" s="20">
        <v>4</v>
      </c>
      <c r="L55" s="20">
        <v>250</v>
      </c>
      <c r="M55" s="20">
        <f t="shared" si="11"/>
        <v>215</v>
      </c>
      <c r="N55" s="20">
        <v>36</v>
      </c>
      <c r="O55" s="20">
        <v>179</v>
      </c>
      <c r="P55" s="20"/>
      <c r="Q55" s="20" t="s">
        <v>1279</v>
      </c>
      <c r="R55" s="20">
        <v>3753</v>
      </c>
      <c r="S55" s="20">
        <f t="shared" si="13"/>
        <v>3223556100</v>
      </c>
      <c r="T55" s="20" t="s">
        <v>274</v>
      </c>
      <c r="U55" s="20" t="str">
        <f t="shared" si="14"/>
        <v>Поліська</v>
      </c>
    </row>
    <row r="56" spans="1:21" ht="15.75" customHeight="1">
      <c r="A56" s="20">
        <v>9</v>
      </c>
      <c r="B56" s="20" t="str">
        <f t="shared" si="12"/>
        <v>ДП"Поліське лісове господарство"</v>
      </c>
      <c r="C56" s="20" t="s">
        <v>1243</v>
      </c>
      <c r="D56" s="20" t="s">
        <v>2631</v>
      </c>
      <c r="E56" s="20" t="s">
        <v>2632</v>
      </c>
      <c r="F56" s="20" t="str">
        <f t="shared" ref="F56:F60" si="15">F55</f>
        <v>4е</v>
      </c>
      <c r="G56" s="20" t="s">
        <v>173</v>
      </c>
      <c r="H56" s="20" t="s">
        <v>107</v>
      </c>
      <c r="I56" s="20">
        <v>26</v>
      </c>
      <c r="J56" s="20">
        <v>45</v>
      </c>
      <c r="K56" s="20">
        <v>5.2</v>
      </c>
      <c r="L56" s="20">
        <v>295</v>
      </c>
      <c r="M56" s="20">
        <v>251</v>
      </c>
      <c r="N56" s="20">
        <v>16</v>
      </c>
      <c r="O56" s="20">
        <v>235</v>
      </c>
      <c r="P56" s="20"/>
      <c r="Q56" s="20" t="s">
        <v>2633</v>
      </c>
      <c r="R56" s="20">
        <v>2297</v>
      </c>
      <c r="S56" s="20">
        <f t="shared" si="13"/>
        <v>3223556100</v>
      </c>
      <c r="T56" s="20"/>
      <c r="U56" s="20" t="str">
        <f t="shared" si="14"/>
        <v>Поліська</v>
      </c>
    </row>
    <row r="57" spans="1:21" ht="15.75" customHeight="1">
      <c r="A57" s="20">
        <v>10</v>
      </c>
      <c r="B57" s="20" t="str">
        <f t="shared" si="12"/>
        <v>ДП"Поліське лісове господарство"</v>
      </c>
      <c r="C57" s="20" t="s">
        <v>1243</v>
      </c>
      <c r="D57" s="20" t="str">
        <f t="shared" ref="D57:E60" si="16">D56</f>
        <v>№013950</v>
      </c>
      <c r="E57" s="20" t="str">
        <f t="shared" si="16"/>
        <v>17.01.2022р.</v>
      </c>
      <c r="F57" s="20" t="str">
        <f t="shared" si="15"/>
        <v>4е</v>
      </c>
      <c r="G57" s="20" t="s">
        <v>173</v>
      </c>
      <c r="H57" s="20" t="s">
        <v>107</v>
      </c>
      <c r="I57" s="20">
        <v>34</v>
      </c>
      <c r="J57" s="20">
        <v>25</v>
      </c>
      <c r="K57" s="20">
        <v>0.8</v>
      </c>
      <c r="L57" s="20">
        <v>34</v>
      </c>
      <c r="M57" s="20">
        <v>30</v>
      </c>
      <c r="N57" s="20">
        <v>1</v>
      </c>
      <c r="O57" s="20">
        <v>29</v>
      </c>
      <c r="P57" s="20"/>
      <c r="Q57" s="288" t="s">
        <v>2634</v>
      </c>
      <c r="R57" s="20">
        <v>218</v>
      </c>
      <c r="S57" s="20">
        <f t="shared" si="13"/>
        <v>3223556100</v>
      </c>
      <c r="T57" s="20"/>
      <c r="U57" s="20" t="str">
        <f t="shared" si="14"/>
        <v>Поліська</v>
      </c>
    </row>
    <row r="58" spans="1:21" ht="15.75" customHeight="1">
      <c r="A58" s="20">
        <v>11</v>
      </c>
      <c r="B58" s="20" t="str">
        <f t="shared" si="12"/>
        <v>ДП"Поліське лісове господарство"</v>
      </c>
      <c r="C58" s="20" t="s">
        <v>1243</v>
      </c>
      <c r="D58" s="20" t="str">
        <f t="shared" si="16"/>
        <v>№013950</v>
      </c>
      <c r="E58" s="20" t="str">
        <f t="shared" si="16"/>
        <v>17.01.2022р.</v>
      </c>
      <c r="F58" s="20" t="str">
        <f t="shared" si="15"/>
        <v>4е</v>
      </c>
      <c r="G58" s="20" t="s">
        <v>173</v>
      </c>
      <c r="H58" s="20" t="s">
        <v>107</v>
      </c>
      <c r="I58" s="20">
        <v>34</v>
      </c>
      <c r="J58" s="20">
        <v>27</v>
      </c>
      <c r="K58" s="20">
        <v>2.7</v>
      </c>
      <c r="L58" s="20">
        <v>183</v>
      </c>
      <c r="M58" s="20">
        <v>161</v>
      </c>
      <c r="N58" s="20">
        <v>3</v>
      </c>
      <c r="O58" s="20">
        <v>158</v>
      </c>
      <c r="P58" s="20"/>
      <c r="Q58" s="20" t="s">
        <v>2635</v>
      </c>
      <c r="R58" s="20">
        <v>880</v>
      </c>
      <c r="S58" s="20">
        <f t="shared" si="13"/>
        <v>3223556100</v>
      </c>
      <c r="T58" s="20" t="s">
        <v>274</v>
      </c>
      <c r="U58" s="20" t="str">
        <f t="shared" si="14"/>
        <v>Поліська</v>
      </c>
    </row>
    <row r="59" spans="1:21" ht="15.75" customHeight="1">
      <c r="A59" s="20">
        <v>12</v>
      </c>
      <c r="B59" s="20" t="str">
        <f t="shared" si="12"/>
        <v>ДП"Поліське лісове господарство"</v>
      </c>
      <c r="C59" s="20" t="s">
        <v>1243</v>
      </c>
      <c r="D59" s="20" t="str">
        <f t="shared" si="16"/>
        <v>№013950</v>
      </c>
      <c r="E59" s="20" t="str">
        <f t="shared" si="16"/>
        <v>17.01.2022р.</v>
      </c>
      <c r="F59" s="20" t="str">
        <f t="shared" si="15"/>
        <v>4е</v>
      </c>
      <c r="G59" s="20" t="s">
        <v>173</v>
      </c>
      <c r="H59" s="20" t="s">
        <v>107</v>
      </c>
      <c r="I59" s="20">
        <v>34</v>
      </c>
      <c r="J59" s="20">
        <v>28</v>
      </c>
      <c r="K59" s="20">
        <v>9.8000000000000007</v>
      </c>
      <c r="L59" s="20">
        <v>420</v>
      </c>
      <c r="M59" s="20">
        <v>365</v>
      </c>
      <c r="N59" s="20">
        <v>23</v>
      </c>
      <c r="O59" s="20">
        <v>342</v>
      </c>
      <c r="P59" s="20"/>
      <c r="Q59" s="20" t="s">
        <v>2636</v>
      </c>
      <c r="R59" s="20">
        <v>3471</v>
      </c>
      <c r="S59" s="20">
        <f t="shared" si="13"/>
        <v>3223556100</v>
      </c>
      <c r="T59" s="20"/>
      <c r="U59" s="20" t="str">
        <f t="shared" si="14"/>
        <v>Поліська</v>
      </c>
    </row>
    <row r="60" spans="1:21" ht="15.75" customHeight="1">
      <c r="A60" s="20">
        <v>13</v>
      </c>
      <c r="B60" s="20" t="str">
        <f t="shared" si="12"/>
        <v>ДП"Поліське лісове господарство"</v>
      </c>
      <c r="C60" s="20" t="s">
        <v>1243</v>
      </c>
      <c r="D60" s="20" t="str">
        <f t="shared" si="16"/>
        <v>№013950</v>
      </c>
      <c r="E60" s="20" t="str">
        <f t="shared" si="16"/>
        <v>17.01.2022р.</v>
      </c>
      <c r="F60" s="20" t="str">
        <f t="shared" si="15"/>
        <v>4е</v>
      </c>
      <c r="G60" s="20" t="s">
        <v>173</v>
      </c>
      <c r="H60" s="20" t="s">
        <v>107</v>
      </c>
      <c r="I60" s="20">
        <v>34</v>
      </c>
      <c r="J60" s="20">
        <v>34</v>
      </c>
      <c r="K60" s="20">
        <v>7.7</v>
      </c>
      <c r="L60" s="20">
        <v>314</v>
      </c>
      <c r="M60" s="20">
        <v>274</v>
      </c>
      <c r="N60" s="20">
        <v>23</v>
      </c>
      <c r="O60" s="20">
        <v>251</v>
      </c>
      <c r="P60" s="20"/>
      <c r="Q60" s="20" t="s">
        <v>2637</v>
      </c>
      <c r="R60" s="20">
        <v>3156</v>
      </c>
      <c r="S60" s="20">
        <f t="shared" si="13"/>
        <v>3223556100</v>
      </c>
      <c r="T60" s="20" t="s">
        <v>274</v>
      </c>
      <c r="U60" s="20" t="str">
        <f t="shared" si="14"/>
        <v>Поліська</v>
      </c>
    </row>
    <row r="61" spans="1:21" ht="15.75" customHeight="1">
      <c r="A61" s="289" t="s">
        <v>28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3"/>
    </row>
    <row r="62" spans="1:21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5.75" customHeight="1">
      <c r="A71" s="289" t="s">
        <v>29</v>
      </c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1"/>
    </row>
    <row r="72" spans="1:21" ht="15.75" customHeight="1">
      <c r="A72" s="20">
        <v>1</v>
      </c>
      <c r="B72" s="20" t="str">
        <f>B60</f>
        <v>ДП"Поліське лісове господарство"</v>
      </c>
      <c r="C72" s="20" t="s">
        <v>1231</v>
      </c>
      <c r="D72" s="20" t="s">
        <v>2638</v>
      </c>
      <c r="E72" s="20" t="s">
        <v>2639</v>
      </c>
      <c r="F72" s="20" t="s">
        <v>58</v>
      </c>
      <c r="G72" s="20" t="s">
        <v>2640</v>
      </c>
      <c r="H72" s="20" t="s">
        <v>107</v>
      </c>
      <c r="I72" s="20">
        <v>12</v>
      </c>
      <c r="J72" s="20">
        <v>37</v>
      </c>
      <c r="K72" s="20">
        <v>0.3</v>
      </c>
      <c r="L72" s="20">
        <v>66</v>
      </c>
      <c r="M72" s="20">
        <f>N72+O72</f>
        <v>60</v>
      </c>
      <c r="N72" s="20">
        <v>10</v>
      </c>
      <c r="O72" s="20">
        <v>50</v>
      </c>
      <c r="P72" s="20"/>
      <c r="Q72" s="20" t="s">
        <v>2641</v>
      </c>
      <c r="R72" s="20">
        <v>2795</v>
      </c>
      <c r="S72" s="20">
        <f>S60</f>
        <v>3223556100</v>
      </c>
      <c r="T72" s="20" t="s">
        <v>274</v>
      </c>
      <c r="U72" s="20" t="str">
        <f>U60</f>
        <v>Поліська</v>
      </c>
    </row>
    <row r="73" spans="1:21" ht="15.75" customHeight="1">
      <c r="A73" s="20">
        <v>2</v>
      </c>
      <c r="B73" s="20" t="str">
        <f>B72</f>
        <v>ДП"Поліське лісове господарство"</v>
      </c>
      <c r="C73" s="20" t="s">
        <v>1231</v>
      </c>
      <c r="D73" s="20" t="str">
        <f t="shared" ref="D73:G88" si="17">D72</f>
        <v>№013951</v>
      </c>
      <c r="E73" s="20" t="str">
        <f t="shared" si="17"/>
        <v>25.01.2022р.</v>
      </c>
      <c r="F73" s="20" t="str">
        <f t="shared" si="17"/>
        <v>4е</v>
      </c>
      <c r="G73" s="20" t="str">
        <f t="shared" si="17"/>
        <v>СРС</v>
      </c>
      <c r="H73" s="20" t="s">
        <v>107</v>
      </c>
      <c r="I73" s="20">
        <v>20</v>
      </c>
      <c r="J73" s="20">
        <v>13</v>
      </c>
      <c r="K73" s="20">
        <v>0.1</v>
      </c>
      <c r="L73" s="20">
        <v>49</v>
      </c>
      <c r="M73" s="20">
        <f t="shared" ref="M73:M101" si="18">N73+O73</f>
        <v>43</v>
      </c>
      <c r="N73" s="20">
        <v>24</v>
      </c>
      <c r="O73" s="20">
        <v>19</v>
      </c>
      <c r="P73" s="20"/>
      <c r="Q73" s="20" t="s">
        <v>2642</v>
      </c>
      <c r="R73" s="20">
        <v>5378</v>
      </c>
      <c r="S73" s="20">
        <f t="shared" ref="S73:S83" si="19">S72</f>
        <v>3223556100</v>
      </c>
      <c r="T73" s="20"/>
      <c r="U73" s="20" t="str">
        <f t="shared" ref="U73:U83" si="20">U72</f>
        <v>Поліська</v>
      </c>
    </row>
    <row r="74" spans="1:21" ht="15.75" customHeight="1">
      <c r="A74" s="20">
        <v>3</v>
      </c>
      <c r="B74" s="20" t="str">
        <f t="shared" ref="B74:D94" si="21">B73</f>
        <v>ДП"Поліське лісове господарство"</v>
      </c>
      <c r="C74" s="20" t="s">
        <v>1231</v>
      </c>
      <c r="D74" s="20" t="str">
        <f t="shared" si="17"/>
        <v>№013951</v>
      </c>
      <c r="E74" s="20" t="str">
        <f t="shared" si="17"/>
        <v>25.01.2022р.</v>
      </c>
      <c r="F74" s="20" t="str">
        <f t="shared" si="17"/>
        <v>4е</v>
      </c>
      <c r="G74" s="20" t="str">
        <f t="shared" si="17"/>
        <v>СРС</v>
      </c>
      <c r="H74" s="20" t="s">
        <v>107</v>
      </c>
      <c r="I74" s="20">
        <v>23</v>
      </c>
      <c r="J74" s="20">
        <v>8</v>
      </c>
      <c r="K74" s="20">
        <v>0.2</v>
      </c>
      <c r="L74" s="20">
        <v>37</v>
      </c>
      <c r="M74" s="20">
        <f t="shared" si="18"/>
        <v>32</v>
      </c>
      <c r="N74" s="20">
        <v>10</v>
      </c>
      <c r="O74" s="20">
        <v>22</v>
      </c>
      <c r="P74" s="20"/>
      <c r="Q74" s="20" t="s">
        <v>2643</v>
      </c>
      <c r="R74" s="20">
        <v>2011</v>
      </c>
      <c r="S74" s="20">
        <f t="shared" si="19"/>
        <v>3223556100</v>
      </c>
      <c r="T74" s="20" t="s">
        <v>274</v>
      </c>
      <c r="U74" s="20" t="str">
        <f t="shared" si="20"/>
        <v>Поліська</v>
      </c>
    </row>
    <row r="75" spans="1:21" ht="15.75" customHeight="1">
      <c r="A75" s="20">
        <v>4</v>
      </c>
      <c r="B75" s="20" t="str">
        <f t="shared" si="21"/>
        <v>ДП"Поліське лісове господарство"</v>
      </c>
      <c r="C75" s="20" t="s">
        <v>1231</v>
      </c>
      <c r="D75" s="20" t="str">
        <f t="shared" si="17"/>
        <v>№013951</v>
      </c>
      <c r="E75" s="20" t="str">
        <f t="shared" si="17"/>
        <v>25.01.2022р.</v>
      </c>
      <c r="F75" s="20" t="str">
        <f t="shared" si="17"/>
        <v>4е</v>
      </c>
      <c r="G75" s="20" t="str">
        <f t="shared" si="17"/>
        <v>СРС</v>
      </c>
      <c r="H75" s="20" t="s">
        <v>107</v>
      </c>
      <c r="I75" s="20">
        <v>40</v>
      </c>
      <c r="J75" s="20">
        <v>18</v>
      </c>
      <c r="K75" s="20">
        <v>0.3</v>
      </c>
      <c r="L75" s="20">
        <v>45</v>
      </c>
      <c r="M75" s="20">
        <f t="shared" si="18"/>
        <v>39</v>
      </c>
      <c r="N75" s="20">
        <v>5</v>
      </c>
      <c r="O75" s="20">
        <v>34</v>
      </c>
      <c r="P75" s="20"/>
      <c r="Q75" s="20" t="s">
        <v>2644</v>
      </c>
      <c r="R75" s="20">
        <v>1025</v>
      </c>
      <c r="S75" s="20">
        <f t="shared" si="19"/>
        <v>3223556100</v>
      </c>
      <c r="T75" s="20" t="s">
        <v>274</v>
      </c>
      <c r="U75" s="20" t="str">
        <f t="shared" si="20"/>
        <v>Поліська</v>
      </c>
    </row>
    <row r="76" spans="1:21" ht="15.75" customHeight="1">
      <c r="A76" s="20">
        <v>5</v>
      </c>
      <c r="B76" s="20" t="str">
        <f t="shared" si="21"/>
        <v>ДП"Поліське лісове господарство"</v>
      </c>
      <c r="C76" s="20" t="s">
        <v>1231</v>
      </c>
      <c r="D76" s="20" t="str">
        <f t="shared" si="17"/>
        <v>№013951</v>
      </c>
      <c r="E76" s="20" t="str">
        <f t="shared" si="17"/>
        <v>25.01.2022р.</v>
      </c>
      <c r="F76" s="20" t="str">
        <f t="shared" si="17"/>
        <v>4е</v>
      </c>
      <c r="G76" s="20" t="str">
        <f t="shared" si="17"/>
        <v>СРС</v>
      </c>
      <c r="H76" s="20" t="s">
        <v>107</v>
      </c>
      <c r="I76" s="20">
        <v>41</v>
      </c>
      <c r="J76" s="20">
        <v>25</v>
      </c>
      <c r="K76" s="20">
        <v>0.2</v>
      </c>
      <c r="L76" s="20">
        <v>54</v>
      </c>
      <c r="M76" s="20">
        <f t="shared" si="18"/>
        <v>47</v>
      </c>
      <c r="N76" s="20">
        <v>7</v>
      </c>
      <c r="O76" s="20">
        <v>40</v>
      </c>
      <c r="P76" s="20"/>
      <c r="Q76" s="20" t="s">
        <v>2645</v>
      </c>
      <c r="R76" s="20">
        <v>1311</v>
      </c>
      <c r="S76" s="20">
        <f t="shared" si="19"/>
        <v>3223556100</v>
      </c>
      <c r="T76" s="20" t="s">
        <v>274</v>
      </c>
      <c r="U76" s="20" t="str">
        <f t="shared" si="20"/>
        <v>Поліська</v>
      </c>
    </row>
    <row r="77" spans="1:21" ht="15.75" customHeight="1">
      <c r="A77" s="20">
        <v>6</v>
      </c>
      <c r="B77" s="20" t="str">
        <f t="shared" si="21"/>
        <v>ДП"Поліське лісове господарство"</v>
      </c>
      <c r="C77" s="20" t="s">
        <v>1231</v>
      </c>
      <c r="D77" s="20" t="str">
        <f t="shared" si="17"/>
        <v>№013951</v>
      </c>
      <c r="E77" s="20" t="str">
        <f t="shared" si="17"/>
        <v>25.01.2022р.</v>
      </c>
      <c r="F77" s="20" t="str">
        <f t="shared" si="17"/>
        <v>4е</v>
      </c>
      <c r="G77" s="20" t="str">
        <f t="shared" si="17"/>
        <v>СРС</v>
      </c>
      <c r="H77" s="20" t="s">
        <v>107</v>
      </c>
      <c r="I77" s="20">
        <v>45</v>
      </c>
      <c r="J77" s="20">
        <v>16</v>
      </c>
      <c r="K77" s="20">
        <v>0.8</v>
      </c>
      <c r="L77" s="20">
        <v>122</v>
      </c>
      <c r="M77" s="20">
        <f t="shared" si="18"/>
        <v>107</v>
      </c>
      <c r="N77" s="20">
        <v>29</v>
      </c>
      <c r="O77" s="20">
        <v>78</v>
      </c>
      <c r="P77" s="20"/>
      <c r="Q77" s="20" t="s">
        <v>2646</v>
      </c>
      <c r="R77" s="20">
        <v>6472</v>
      </c>
      <c r="S77" s="20">
        <f t="shared" si="19"/>
        <v>3223556100</v>
      </c>
      <c r="T77" s="20" t="s">
        <v>274</v>
      </c>
      <c r="U77" s="20" t="str">
        <f t="shared" si="20"/>
        <v>Поліська</v>
      </c>
    </row>
    <row r="78" spans="1:21" ht="15.75" customHeight="1">
      <c r="A78" s="20">
        <v>7</v>
      </c>
      <c r="B78" s="20" t="str">
        <f t="shared" si="21"/>
        <v>ДП"Поліське лісове господарство"</v>
      </c>
      <c r="C78" s="20" t="s">
        <v>1231</v>
      </c>
      <c r="D78" s="20" t="str">
        <f t="shared" si="17"/>
        <v>№013951</v>
      </c>
      <c r="E78" s="20" t="str">
        <f t="shared" si="17"/>
        <v>25.01.2022р.</v>
      </c>
      <c r="F78" s="20" t="str">
        <f t="shared" si="17"/>
        <v>4е</v>
      </c>
      <c r="G78" s="20" t="str">
        <f t="shared" si="17"/>
        <v>СРС</v>
      </c>
      <c r="H78" s="20" t="s">
        <v>107</v>
      </c>
      <c r="I78" s="20">
        <v>56</v>
      </c>
      <c r="J78" s="20">
        <v>40</v>
      </c>
      <c r="K78" s="20">
        <v>0.2</v>
      </c>
      <c r="L78" s="20">
        <v>76</v>
      </c>
      <c r="M78" s="20">
        <f t="shared" si="18"/>
        <v>68</v>
      </c>
      <c r="N78" s="20">
        <v>24</v>
      </c>
      <c r="O78" s="20">
        <v>44</v>
      </c>
      <c r="P78" s="20"/>
      <c r="Q78" s="20" t="s">
        <v>2647</v>
      </c>
      <c r="R78" s="20">
        <v>5937</v>
      </c>
      <c r="S78" s="20">
        <f t="shared" si="19"/>
        <v>3223556100</v>
      </c>
      <c r="T78" s="20" t="s">
        <v>274</v>
      </c>
      <c r="U78" s="20" t="str">
        <f t="shared" si="20"/>
        <v>Поліська</v>
      </c>
    </row>
    <row r="79" spans="1:21" ht="15.75" customHeight="1">
      <c r="A79" s="20">
        <v>8</v>
      </c>
      <c r="B79" s="20" t="str">
        <f t="shared" si="21"/>
        <v>ДП"Поліське лісове господарство"</v>
      </c>
      <c r="C79" s="20" t="s">
        <v>1231</v>
      </c>
      <c r="D79" s="20" t="str">
        <f t="shared" si="17"/>
        <v>№013951</v>
      </c>
      <c r="E79" s="20" t="str">
        <f t="shared" si="17"/>
        <v>25.01.2022р.</v>
      </c>
      <c r="F79" s="20" t="str">
        <f t="shared" si="17"/>
        <v>4е</v>
      </c>
      <c r="G79" s="20" t="str">
        <f t="shared" si="17"/>
        <v>СРС</v>
      </c>
      <c r="H79" s="20" t="s">
        <v>107</v>
      </c>
      <c r="I79" s="20">
        <v>66</v>
      </c>
      <c r="J79" s="20">
        <v>3</v>
      </c>
      <c r="K79" s="20">
        <v>0.2</v>
      </c>
      <c r="L79" s="20">
        <v>62</v>
      </c>
      <c r="M79" s="20">
        <f t="shared" si="18"/>
        <v>54</v>
      </c>
      <c r="N79" s="20">
        <v>23</v>
      </c>
      <c r="O79" s="20">
        <v>31</v>
      </c>
      <c r="P79" s="20"/>
      <c r="Q79" s="20" t="s">
        <v>2648</v>
      </c>
      <c r="R79" s="20">
        <v>5281</v>
      </c>
      <c r="S79" s="20">
        <f t="shared" si="19"/>
        <v>3223556100</v>
      </c>
      <c r="T79" s="20" t="s">
        <v>274</v>
      </c>
      <c r="U79" s="20" t="str">
        <f t="shared" si="20"/>
        <v>Поліська</v>
      </c>
    </row>
    <row r="80" spans="1:21" ht="15.75" customHeight="1">
      <c r="A80" s="20">
        <v>9</v>
      </c>
      <c r="B80" s="20" t="str">
        <f t="shared" si="21"/>
        <v>ДП"Поліське лісове господарство"</v>
      </c>
      <c r="C80" s="20" t="s">
        <v>1231</v>
      </c>
      <c r="D80" s="20" t="str">
        <f t="shared" si="17"/>
        <v>№013951</v>
      </c>
      <c r="E80" s="20" t="str">
        <f t="shared" si="17"/>
        <v>25.01.2022р.</v>
      </c>
      <c r="F80" s="20" t="str">
        <f t="shared" si="17"/>
        <v>4е</v>
      </c>
      <c r="G80" s="20" t="str">
        <f t="shared" si="17"/>
        <v>СРС</v>
      </c>
      <c r="H80" s="20" t="s">
        <v>107</v>
      </c>
      <c r="I80" s="20">
        <v>67</v>
      </c>
      <c r="J80" s="20">
        <v>25</v>
      </c>
      <c r="K80" s="20">
        <v>0.3</v>
      </c>
      <c r="L80" s="20">
        <v>38</v>
      </c>
      <c r="M80" s="20">
        <f t="shared" si="18"/>
        <v>34</v>
      </c>
      <c r="N80" s="20">
        <v>8</v>
      </c>
      <c r="O80" s="20">
        <v>26</v>
      </c>
      <c r="P80" s="20"/>
      <c r="Q80" s="20" t="s">
        <v>2649</v>
      </c>
      <c r="R80" s="20">
        <v>2109</v>
      </c>
      <c r="S80" s="20">
        <f t="shared" si="19"/>
        <v>3223556100</v>
      </c>
      <c r="T80" s="20"/>
      <c r="U80" s="20" t="str">
        <f t="shared" si="20"/>
        <v>Поліська</v>
      </c>
    </row>
    <row r="81" spans="1:21" ht="15.75" customHeight="1">
      <c r="A81" s="20">
        <v>10</v>
      </c>
      <c r="B81" s="20" t="str">
        <f t="shared" si="21"/>
        <v>ДП"Поліське лісове господарство"</v>
      </c>
      <c r="C81" s="20" t="s">
        <v>1231</v>
      </c>
      <c r="D81" s="20" t="str">
        <f t="shared" si="17"/>
        <v>№013951</v>
      </c>
      <c r="E81" s="20" t="str">
        <f t="shared" si="17"/>
        <v>25.01.2022р.</v>
      </c>
      <c r="F81" s="20" t="str">
        <f t="shared" si="17"/>
        <v>4е</v>
      </c>
      <c r="G81" s="20" t="str">
        <f t="shared" si="17"/>
        <v>СРС</v>
      </c>
      <c r="H81" s="20" t="s">
        <v>107</v>
      </c>
      <c r="I81" s="20">
        <v>79</v>
      </c>
      <c r="J81" s="20">
        <v>25</v>
      </c>
      <c r="K81" s="20">
        <v>0.2</v>
      </c>
      <c r="L81" s="20">
        <v>98</v>
      </c>
      <c r="M81" s="20">
        <f t="shared" si="18"/>
        <v>86</v>
      </c>
      <c r="N81" s="20">
        <v>17</v>
      </c>
      <c r="O81" s="20">
        <v>69</v>
      </c>
      <c r="P81" s="20"/>
      <c r="Q81" s="20" t="s">
        <v>2650</v>
      </c>
      <c r="R81" s="20">
        <v>4322</v>
      </c>
      <c r="S81" s="20">
        <f t="shared" si="19"/>
        <v>3223556100</v>
      </c>
      <c r="T81" s="20" t="s">
        <v>274</v>
      </c>
      <c r="U81" s="20" t="str">
        <f t="shared" si="20"/>
        <v>Поліська</v>
      </c>
    </row>
    <row r="82" spans="1:21" ht="15.75" customHeight="1">
      <c r="A82" s="20">
        <v>11</v>
      </c>
      <c r="B82" s="20" t="str">
        <f t="shared" si="21"/>
        <v>ДП"Поліське лісове господарство"</v>
      </c>
      <c r="C82" s="20" t="s">
        <v>1231</v>
      </c>
      <c r="D82" s="20" t="str">
        <f t="shared" si="17"/>
        <v>№013951</v>
      </c>
      <c r="E82" s="20" t="str">
        <f t="shared" si="17"/>
        <v>25.01.2022р.</v>
      </c>
      <c r="F82" s="20" t="str">
        <f t="shared" si="17"/>
        <v>4е</v>
      </c>
      <c r="G82" s="20" t="str">
        <f t="shared" si="17"/>
        <v>СРС</v>
      </c>
      <c r="H82" s="20" t="s">
        <v>107</v>
      </c>
      <c r="I82" s="20">
        <v>80</v>
      </c>
      <c r="J82" s="20">
        <v>13</v>
      </c>
      <c r="K82" s="20">
        <v>0.2</v>
      </c>
      <c r="L82" s="20">
        <v>56</v>
      </c>
      <c r="M82" s="20">
        <f t="shared" si="18"/>
        <v>49</v>
      </c>
      <c r="N82" s="20">
        <v>16</v>
      </c>
      <c r="O82" s="20">
        <v>33</v>
      </c>
      <c r="P82" s="20"/>
      <c r="Q82" s="20" t="s">
        <v>2651</v>
      </c>
      <c r="R82" s="20">
        <v>3261</v>
      </c>
      <c r="S82" s="20">
        <f t="shared" si="19"/>
        <v>3223556100</v>
      </c>
      <c r="T82" s="20"/>
      <c r="U82" s="20" t="str">
        <f t="shared" si="20"/>
        <v>Поліська</v>
      </c>
    </row>
    <row r="83" spans="1:21" ht="15.75" customHeight="1">
      <c r="A83" s="20">
        <v>12</v>
      </c>
      <c r="B83" s="20" t="str">
        <f t="shared" si="21"/>
        <v>ДП"Поліське лісове господарство"</v>
      </c>
      <c r="C83" s="20" t="s">
        <v>1250</v>
      </c>
      <c r="D83" s="20" t="s">
        <v>2652</v>
      </c>
      <c r="E83" s="20" t="str">
        <f t="shared" si="17"/>
        <v>25.01.2022р.</v>
      </c>
      <c r="F83" s="20" t="str">
        <f t="shared" si="17"/>
        <v>4е</v>
      </c>
      <c r="G83" s="20" t="str">
        <f t="shared" si="17"/>
        <v>СРС</v>
      </c>
      <c r="H83" s="20" t="s">
        <v>107</v>
      </c>
      <c r="I83" s="20">
        <v>36</v>
      </c>
      <c r="J83" s="20">
        <v>19</v>
      </c>
      <c r="K83" s="20">
        <v>0.2</v>
      </c>
      <c r="L83" s="20">
        <v>51</v>
      </c>
      <c r="M83" s="20">
        <f t="shared" si="18"/>
        <v>44</v>
      </c>
      <c r="N83" s="20">
        <v>4</v>
      </c>
      <c r="O83" s="20">
        <v>40</v>
      </c>
      <c r="P83" s="20"/>
      <c r="Q83" s="20" t="s">
        <v>2653</v>
      </c>
      <c r="R83" s="20">
        <v>994</v>
      </c>
      <c r="S83" s="20">
        <f t="shared" si="19"/>
        <v>3223556100</v>
      </c>
      <c r="T83" s="20"/>
      <c r="U83" s="20" t="str">
        <f t="shared" si="20"/>
        <v>Поліська</v>
      </c>
    </row>
    <row r="84" spans="1:21" ht="15.75" customHeight="1">
      <c r="A84" s="20">
        <v>13</v>
      </c>
      <c r="B84" s="20" t="str">
        <f t="shared" si="21"/>
        <v>ДП"Поліське лісове господарство"</v>
      </c>
      <c r="C84" s="20" t="s">
        <v>1250</v>
      </c>
      <c r="D84" s="20" t="str">
        <f>D83</f>
        <v>№013952</v>
      </c>
      <c r="E84" s="20" t="str">
        <f t="shared" si="17"/>
        <v>25.01.2022р.</v>
      </c>
      <c r="F84" s="20" t="str">
        <f t="shared" si="17"/>
        <v>4е</v>
      </c>
      <c r="G84" s="20" t="str">
        <f t="shared" si="17"/>
        <v>СРС</v>
      </c>
      <c r="H84" s="20" t="s">
        <v>107</v>
      </c>
      <c r="I84" s="20">
        <v>54</v>
      </c>
      <c r="J84" s="20">
        <v>23</v>
      </c>
      <c r="K84" s="20">
        <v>0.2</v>
      </c>
      <c r="L84" s="20">
        <v>91</v>
      </c>
      <c r="M84" s="20">
        <f t="shared" si="18"/>
        <v>81</v>
      </c>
      <c r="N84" s="20">
        <v>19</v>
      </c>
      <c r="O84" s="20">
        <v>62</v>
      </c>
      <c r="P84" s="20"/>
      <c r="Q84" s="20" t="s">
        <v>2654</v>
      </c>
      <c r="R84" s="20">
        <v>4872</v>
      </c>
      <c r="S84" s="20">
        <f t="shared" ref="S84:S100" si="22">S72</f>
        <v>3223556100</v>
      </c>
      <c r="T84" s="20" t="s">
        <v>274</v>
      </c>
      <c r="U84" s="20" t="str">
        <f t="shared" ref="U84:U101" si="23">U72</f>
        <v>Поліська</v>
      </c>
    </row>
    <row r="85" spans="1:21" ht="15.75" customHeight="1">
      <c r="A85" s="20">
        <v>14</v>
      </c>
      <c r="B85" s="20" t="str">
        <f t="shared" si="21"/>
        <v>ДП"Поліське лісове господарство"</v>
      </c>
      <c r="C85" s="20" t="s">
        <v>1250</v>
      </c>
      <c r="D85" s="20" t="str">
        <f>D84</f>
        <v>№013952</v>
      </c>
      <c r="E85" s="20" t="str">
        <f t="shared" si="17"/>
        <v>25.01.2022р.</v>
      </c>
      <c r="F85" s="20" t="str">
        <f t="shared" si="17"/>
        <v>4е</v>
      </c>
      <c r="G85" s="20" t="str">
        <f t="shared" si="17"/>
        <v>СРС</v>
      </c>
      <c r="H85" s="20" t="s">
        <v>107</v>
      </c>
      <c r="I85" s="20">
        <v>54</v>
      </c>
      <c r="J85" s="20">
        <v>23</v>
      </c>
      <c r="K85" s="20">
        <v>0.2</v>
      </c>
      <c r="L85" s="20">
        <v>12</v>
      </c>
      <c r="M85" s="20">
        <f t="shared" si="18"/>
        <v>10</v>
      </c>
      <c r="N85" s="20">
        <v>5</v>
      </c>
      <c r="O85" s="20">
        <v>5</v>
      </c>
      <c r="P85" s="20"/>
      <c r="Q85" s="20" t="s">
        <v>2655</v>
      </c>
      <c r="R85" s="20">
        <v>902</v>
      </c>
      <c r="S85" s="20">
        <f t="shared" si="22"/>
        <v>3223556100</v>
      </c>
      <c r="T85" s="20"/>
      <c r="U85" s="20" t="str">
        <f t="shared" si="23"/>
        <v>Поліська</v>
      </c>
    </row>
    <row r="86" spans="1:21" ht="15.75" customHeight="1">
      <c r="A86" s="20">
        <v>15</v>
      </c>
      <c r="B86" s="20" t="str">
        <f t="shared" si="21"/>
        <v>ДП"Поліське лісове господарство"</v>
      </c>
      <c r="C86" s="20" t="s">
        <v>1250</v>
      </c>
      <c r="D86" s="20" t="str">
        <f>D85</f>
        <v>№013952</v>
      </c>
      <c r="E86" s="20" t="str">
        <f t="shared" si="17"/>
        <v>25.01.2022р.</v>
      </c>
      <c r="F86" s="20" t="str">
        <f t="shared" si="17"/>
        <v>4е</v>
      </c>
      <c r="G86" s="20" t="str">
        <f t="shared" si="17"/>
        <v>СРС</v>
      </c>
      <c r="H86" s="20" t="s">
        <v>107</v>
      </c>
      <c r="I86" s="20">
        <v>59</v>
      </c>
      <c r="J86" s="20">
        <v>19</v>
      </c>
      <c r="K86" s="20">
        <v>0.6</v>
      </c>
      <c r="L86" s="20">
        <v>125</v>
      </c>
      <c r="M86" s="20">
        <f t="shared" si="18"/>
        <v>109</v>
      </c>
      <c r="N86" s="20">
        <v>19</v>
      </c>
      <c r="O86" s="20">
        <v>90</v>
      </c>
      <c r="P86" s="20"/>
      <c r="Q86" s="20" t="s">
        <v>2656</v>
      </c>
      <c r="R86" s="20">
        <v>4569</v>
      </c>
      <c r="S86" s="20">
        <f t="shared" si="22"/>
        <v>3223556100</v>
      </c>
      <c r="T86" s="20" t="s">
        <v>274</v>
      </c>
      <c r="U86" s="20" t="str">
        <f t="shared" si="23"/>
        <v>Поліська</v>
      </c>
    </row>
    <row r="87" spans="1:21" ht="15.75" customHeight="1">
      <c r="A87" s="20">
        <v>16</v>
      </c>
      <c r="B87" s="20" t="str">
        <f t="shared" si="21"/>
        <v>ДП"Поліське лісове господарство"</v>
      </c>
      <c r="C87" s="20" t="s">
        <v>1250</v>
      </c>
      <c r="D87" s="20" t="str">
        <f>D86</f>
        <v>№013952</v>
      </c>
      <c r="E87" s="20" t="str">
        <f t="shared" si="17"/>
        <v>25.01.2022р.</v>
      </c>
      <c r="F87" s="20" t="str">
        <f t="shared" si="17"/>
        <v>4е</v>
      </c>
      <c r="G87" s="20" t="str">
        <f t="shared" si="17"/>
        <v>СРС</v>
      </c>
      <c r="H87" s="20" t="s">
        <v>107</v>
      </c>
      <c r="I87" s="20">
        <v>59</v>
      </c>
      <c r="J87" s="20">
        <v>19</v>
      </c>
      <c r="K87" s="20">
        <v>0.2</v>
      </c>
      <c r="L87" s="20">
        <v>64</v>
      </c>
      <c r="M87" s="20">
        <f t="shared" si="18"/>
        <v>55</v>
      </c>
      <c r="N87" s="20">
        <v>3</v>
      </c>
      <c r="O87" s="20">
        <v>52</v>
      </c>
      <c r="P87" s="20"/>
      <c r="Q87" s="20" t="s">
        <v>2657</v>
      </c>
      <c r="R87" s="20">
        <v>897</v>
      </c>
      <c r="S87" s="20">
        <f t="shared" si="22"/>
        <v>3223556100</v>
      </c>
      <c r="T87" s="20"/>
      <c r="U87" s="20" t="str">
        <f t="shared" si="23"/>
        <v>Поліська</v>
      </c>
    </row>
    <row r="88" spans="1:21" ht="15.75" customHeight="1">
      <c r="A88" s="20">
        <v>17</v>
      </c>
      <c r="B88" s="20" t="str">
        <f t="shared" si="21"/>
        <v>ДП"Поліське лісове господарство"</v>
      </c>
      <c r="C88" s="20" t="s">
        <v>1250</v>
      </c>
      <c r="D88" s="20" t="str">
        <f>D87</f>
        <v>№013952</v>
      </c>
      <c r="E88" s="20" t="str">
        <f t="shared" si="17"/>
        <v>25.01.2022р.</v>
      </c>
      <c r="F88" s="20" t="str">
        <f t="shared" si="17"/>
        <v>4е</v>
      </c>
      <c r="G88" s="20" t="str">
        <f t="shared" si="17"/>
        <v>СРС</v>
      </c>
      <c r="H88" s="20" t="s">
        <v>107</v>
      </c>
      <c r="I88" s="20">
        <v>69</v>
      </c>
      <c r="J88" s="20">
        <v>15</v>
      </c>
      <c r="K88" s="20">
        <v>0.7</v>
      </c>
      <c r="L88" s="20">
        <v>224</v>
      </c>
      <c r="M88" s="20">
        <f t="shared" si="18"/>
        <v>198</v>
      </c>
      <c r="N88" s="20">
        <v>40</v>
      </c>
      <c r="O88" s="20">
        <v>158</v>
      </c>
      <c r="P88" s="20"/>
      <c r="Q88" s="20" t="s">
        <v>2658</v>
      </c>
      <c r="R88" s="20">
        <v>10209</v>
      </c>
      <c r="S88" s="20">
        <f t="shared" si="22"/>
        <v>3223556100</v>
      </c>
      <c r="T88" s="20" t="s">
        <v>274</v>
      </c>
      <c r="U88" s="20" t="str">
        <f t="shared" si="23"/>
        <v>Поліська</v>
      </c>
    </row>
    <row r="89" spans="1:21" ht="15.75" customHeight="1">
      <c r="A89" s="20">
        <v>18</v>
      </c>
      <c r="B89" s="20" t="str">
        <f t="shared" si="21"/>
        <v>ДП"Поліське лісове господарство"</v>
      </c>
      <c r="C89" s="20" t="s">
        <v>2659</v>
      </c>
      <c r="D89" s="20" t="s">
        <v>2660</v>
      </c>
      <c r="E89" s="20" t="str">
        <f t="shared" ref="E89:G101" si="24">E88</f>
        <v>25.01.2022р.</v>
      </c>
      <c r="F89" s="20" t="str">
        <f t="shared" si="24"/>
        <v>4е</v>
      </c>
      <c r="G89" s="20" t="str">
        <f t="shared" si="24"/>
        <v>СРС</v>
      </c>
      <c r="H89" s="20" t="s">
        <v>107</v>
      </c>
      <c r="I89" s="20">
        <v>1</v>
      </c>
      <c r="J89" s="20">
        <v>19</v>
      </c>
      <c r="K89" s="20">
        <v>0.2</v>
      </c>
      <c r="L89" s="20">
        <v>38</v>
      </c>
      <c r="M89" s="20">
        <f t="shared" si="18"/>
        <v>34</v>
      </c>
      <c r="N89" s="20">
        <v>6</v>
      </c>
      <c r="O89" s="20">
        <v>28</v>
      </c>
      <c r="P89" s="20"/>
      <c r="Q89" s="20" t="s">
        <v>2661</v>
      </c>
      <c r="R89" s="20">
        <v>1728</v>
      </c>
      <c r="S89" s="20">
        <f t="shared" si="22"/>
        <v>3223556100</v>
      </c>
      <c r="T89" s="20"/>
      <c r="U89" s="20" t="str">
        <f t="shared" si="23"/>
        <v>Поліська</v>
      </c>
    </row>
    <row r="90" spans="1:21" ht="15.75" customHeight="1">
      <c r="A90" s="20">
        <v>19</v>
      </c>
      <c r="B90" s="20" t="str">
        <f t="shared" si="21"/>
        <v>ДП"Поліське лісове господарство"</v>
      </c>
      <c r="C90" s="20" t="s">
        <v>2659</v>
      </c>
      <c r="D90" s="20" t="str">
        <f>D89</f>
        <v>№013953</v>
      </c>
      <c r="E90" s="20" t="str">
        <f t="shared" si="24"/>
        <v>25.01.2022р.</v>
      </c>
      <c r="F90" s="20" t="s">
        <v>58</v>
      </c>
      <c r="G90" s="20" t="str">
        <f t="shared" si="24"/>
        <v>СРС</v>
      </c>
      <c r="H90" s="20" t="s">
        <v>107</v>
      </c>
      <c r="I90" s="20">
        <v>29</v>
      </c>
      <c r="J90" s="20">
        <v>13</v>
      </c>
      <c r="K90" s="20">
        <v>0.9</v>
      </c>
      <c r="L90" s="20">
        <v>193</v>
      </c>
      <c r="M90" s="20">
        <f t="shared" si="18"/>
        <v>171</v>
      </c>
      <c r="N90" s="20">
        <v>7</v>
      </c>
      <c r="O90" s="20">
        <v>164</v>
      </c>
      <c r="P90" s="20"/>
      <c r="Q90" s="20" t="s">
        <v>2662</v>
      </c>
      <c r="R90" s="20">
        <v>2982</v>
      </c>
      <c r="S90" s="20">
        <f t="shared" si="22"/>
        <v>3223556100</v>
      </c>
      <c r="T90" s="20"/>
      <c r="U90" s="20" t="str">
        <f t="shared" si="23"/>
        <v>Поліська</v>
      </c>
    </row>
    <row r="91" spans="1:21" ht="15.75" customHeight="1">
      <c r="A91" s="20">
        <v>20</v>
      </c>
      <c r="B91" s="20" t="str">
        <f t="shared" si="21"/>
        <v>ДП"Поліське лісове господарство"</v>
      </c>
      <c r="C91" s="20" t="s">
        <v>2659</v>
      </c>
      <c r="D91" s="20" t="str">
        <f>D90</f>
        <v>№013953</v>
      </c>
      <c r="E91" s="20" t="str">
        <f t="shared" si="24"/>
        <v>25.01.2022р.</v>
      </c>
      <c r="F91" s="20" t="s">
        <v>74</v>
      </c>
      <c r="G91" s="20" t="str">
        <f t="shared" si="24"/>
        <v>СРС</v>
      </c>
      <c r="H91" s="20" t="s">
        <v>107</v>
      </c>
      <c r="I91" s="20">
        <v>30</v>
      </c>
      <c r="J91" s="20">
        <v>18</v>
      </c>
      <c r="K91" s="20">
        <v>0.3</v>
      </c>
      <c r="L91" s="20">
        <v>88</v>
      </c>
      <c r="M91" s="20">
        <f t="shared" si="18"/>
        <v>78</v>
      </c>
      <c r="N91" s="20">
        <v>12</v>
      </c>
      <c r="O91" s="20">
        <v>66</v>
      </c>
      <c r="P91" s="20"/>
      <c r="Q91" s="20" t="s">
        <v>2663</v>
      </c>
      <c r="R91" s="20">
        <v>2813</v>
      </c>
      <c r="S91" s="20">
        <f t="shared" si="22"/>
        <v>3223556100</v>
      </c>
      <c r="T91" s="20"/>
      <c r="U91" s="20" t="str">
        <f t="shared" si="23"/>
        <v>Поліська</v>
      </c>
    </row>
    <row r="92" spans="1:21" ht="15.75" customHeight="1">
      <c r="A92" s="20">
        <v>21</v>
      </c>
      <c r="B92" s="20" t="str">
        <f t="shared" si="21"/>
        <v>ДП"Поліське лісове господарство"</v>
      </c>
      <c r="C92" s="20" t="s">
        <v>2659</v>
      </c>
      <c r="D92" s="20" t="str">
        <f>D91</f>
        <v>№013953</v>
      </c>
      <c r="E92" s="20" t="str">
        <f t="shared" si="24"/>
        <v>25.01.2022р.</v>
      </c>
      <c r="F92" s="20" t="s">
        <v>58</v>
      </c>
      <c r="G92" s="20" t="str">
        <f t="shared" si="24"/>
        <v>СРС</v>
      </c>
      <c r="H92" s="20" t="s">
        <v>107</v>
      </c>
      <c r="I92" s="20">
        <v>31</v>
      </c>
      <c r="J92" s="20">
        <v>8</v>
      </c>
      <c r="K92" s="20">
        <v>0.2</v>
      </c>
      <c r="L92" s="20">
        <v>46</v>
      </c>
      <c r="M92" s="20">
        <f t="shared" si="18"/>
        <v>40</v>
      </c>
      <c r="N92" s="20">
        <v>6</v>
      </c>
      <c r="O92" s="20">
        <v>34</v>
      </c>
      <c r="P92" s="20"/>
      <c r="Q92" s="20" t="s">
        <v>2664</v>
      </c>
      <c r="R92" s="20">
        <v>1566</v>
      </c>
      <c r="S92" s="20">
        <f t="shared" si="22"/>
        <v>3223556100</v>
      </c>
      <c r="T92" s="20"/>
      <c r="U92" s="20" t="str">
        <f t="shared" si="23"/>
        <v>Поліська</v>
      </c>
    </row>
    <row r="93" spans="1:21" ht="15.75" customHeight="1">
      <c r="A93" s="20">
        <v>22</v>
      </c>
      <c r="B93" s="20" t="str">
        <f t="shared" si="21"/>
        <v>ДП"Поліське лісове господарство"</v>
      </c>
      <c r="C93" s="20" t="s">
        <v>1243</v>
      </c>
      <c r="D93" s="20" t="s">
        <v>2665</v>
      </c>
      <c r="E93" s="20" t="str">
        <f t="shared" si="24"/>
        <v>25.01.2022р.</v>
      </c>
      <c r="F93" s="20" t="s">
        <v>58</v>
      </c>
      <c r="G93" s="20" t="str">
        <f t="shared" si="24"/>
        <v>СРС</v>
      </c>
      <c r="H93" s="20" t="s">
        <v>107</v>
      </c>
      <c r="I93" s="20">
        <v>7</v>
      </c>
      <c r="J93" s="20">
        <v>15</v>
      </c>
      <c r="K93" s="20">
        <v>0.9</v>
      </c>
      <c r="L93" s="20">
        <v>110</v>
      </c>
      <c r="M93" s="20">
        <f t="shared" si="18"/>
        <v>95</v>
      </c>
      <c r="N93" s="20">
        <v>0</v>
      </c>
      <c r="O93" s="20">
        <v>95</v>
      </c>
      <c r="P93" s="20"/>
      <c r="Q93" s="20" t="s">
        <v>2666</v>
      </c>
      <c r="R93" s="20">
        <v>803</v>
      </c>
      <c r="S93" s="20">
        <f t="shared" si="22"/>
        <v>3223556100</v>
      </c>
      <c r="T93" s="20"/>
      <c r="U93" s="20" t="str">
        <f t="shared" si="23"/>
        <v>Поліська</v>
      </c>
    </row>
    <row r="94" spans="1:21" ht="15.75" customHeight="1">
      <c r="A94" s="20">
        <v>23</v>
      </c>
      <c r="B94" s="20" t="str">
        <f t="shared" si="21"/>
        <v>ДП"Поліське лісове господарство"</v>
      </c>
      <c r="C94" s="20" t="str">
        <f t="shared" si="21"/>
        <v>Стещинське</v>
      </c>
      <c r="D94" s="20" t="str">
        <f t="shared" si="21"/>
        <v>№013954</v>
      </c>
      <c r="E94" s="20" t="str">
        <f t="shared" si="24"/>
        <v>25.01.2022р.</v>
      </c>
      <c r="F94" s="20" t="s">
        <v>58</v>
      </c>
      <c r="G94" s="20" t="str">
        <f t="shared" si="24"/>
        <v>СРС</v>
      </c>
      <c r="H94" s="20" t="s">
        <v>107</v>
      </c>
      <c r="I94" s="20">
        <v>31</v>
      </c>
      <c r="J94" s="20">
        <v>2</v>
      </c>
      <c r="K94" s="20">
        <v>0.4</v>
      </c>
      <c r="L94" s="20">
        <v>216</v>
      </c>
      <c r="M94" s="20">
        <f t="shared" si="18"/>
        <v>194</v>
      </c>
      <c r="N94" s="20">
        <v>32</v>
      </c>
      <c r="O94" s="20">
        <v>162</v>
      </c>
      <c r="P94" s="20"/>
      <c r="Q94" s="20" t="s">
        <v>2667</v>
      </c>
      <c r="R94" s="20">
        <v>8345</v>
      </c>
      <c r="S94" s="20">
        <f t="shared" si="22"/>
        <v>3223556100</v>
      </c>
      <c r="T94" s="20" t="s">
        <v>274</v>
      </c>
      <c r="U94" s="20" t="str">
        <f t="shared" si="23"/>
        <v>Поліська</v>
      </c>
    </row>
    <row r="95" spans="1:21" ht="15.75" customHeight="1">
      <c r="A95" s="20">
        <v>24</v>
      </c>
      <c r="B95" s="20" t="str">
        <f t="shared" ref="B95:D101" si="25">B94</f>
        <v>ДП"Поліське лісове господарство"</v>
      </c>
      <c r="C95" s="20" t="str">
        <f t="shared" si="25"/>
        <v>Стещинське</v>
      </c>
      <c r="D95" s="20" t="str">
        <f t="shared" si="25"/>
        <v>№013954</v>
      </c>
      <c r="E95" s="20" t="str">
        <f t="shared" si="24"/>
        <v>25.01.2022р.</v>
      </c>
      <c r="F95" s="20" t="s">
        <v>58</v>
      </c>
      <c r="G95" s="20" t="str">
        <f t="shared" si="24"/>
        <v>СРС</v>
      </c>
      <c r="H95" s="20" t="s">
        <v>107</v>
      </c>
      <c r="I95" s="20">
        <v>32</v>
      </c>
      <c r="J95" s="20">
        <v>3</v>
      </c>
      <c r="K95" s="20">
        <v>0.3</v>
      </c>
      <c r="L95" s="20">
        <v>162</v>
      </c>
      <c r="M95" s="20">
        <f t="shared" si="18"/>
        <v>143</v>
      </c>
      <c r="N95" s="20">
        <v>30</v>
      </c>
      <c r="O95" s="20">
        <v>113</v>
      </c>
      <c r="P95" s="20"/>
      <c r="Q95" s="20" t="s">
        <v>2668</v>
      </c>
      <c r="R95" s="20">
        <v>7766</v>
      </c>
      <c r="S95" s="20">
        <f t="shared" si="22"/>
        <v>3223556100</v>
      </c>
      <c r="T95" s="20"/>
      <c r="U95" s="20" t="str">
        <f t="shared" si="23"/>
        <v>Поліська</v>
      </c>
    </row>
    <row r="96" spans="1:21" ht="15.75" customHeight="1">
      <c r="A96" s="20">
        <v>25</v>
      </c>
      <c r="B96" s="20" t="str">
        <f t="shared" si="25"/>
        <v>ДП"Поліське лісове господарство"</v>
      </c>
      <c r="C96" s="20" t="str">
        <f t="shared" si="25"/>
        <v>Стещинське</v>
      </c>
      <c r="D96" s="20" t="str">
        <f t="shared" si="25"/>
        <v>№013954</v>
      </c>
      <c r="E96" s="20" t="str">
        <f t="shared" si="24"/>
        <v>25.01.2022р.</v>
      </c>
      <c r="F96" s="20" t="s">
        <v>58</v>
      </c>
      <c r="G96" s="20" t="str">
        <f t="shared" si="24"/>
        <v>СРС</v>
      </c>
      <c r="H96" s="20" t="s">
        <v>107</v>
      </c>
      <c r="I96" s="20">
        <v>32</v>
      </c>
      <c r="J96" s="20">
        <v>12</v>
      </c>
      <c r="K96" s="20">
        <v>0.2</v>
      </c>
      <c r="L96" s="20">
        <v>97</v>
      </c>
      <c r="M96" s="20">
        <f t="shared" si="18"/>
        <v>87</v>
      </c>
      <c r="N96" s="20">
        <v>7</v>
      </c>
      <c r="O96" s="20">
        <v>80</v>
      </c>
      <c r="P96" s="20"/>
      <c r="Q96" s="20" t="s">
        <v>2669</v>
      </c>
      <c r="R96" s="20">
        <v>2240</v>
      </c>
      <c r="S96" s="20">
        <f t="shared" si="22"/>
        <v>3223556100</v>
      </c>
      <c r="T96" s="20" t="s">
        <v>274</v>
      </c>
      <c r="U96" s="20" t="str">
        <f t="shared" si="23"/>
        <v>Поліська</v>
      </c>
    </row>
    <row r="97" spans="1:21" ht="15.75" customHeight="1">
      <c r="A97" s="20">
        <v>26</v>
      </c>
      <c r="B97" s="20" t="str">
        <f t="shared" si="25"/>
        <v>ДП"Поліське лісове господарство"</v>
      </c>
      <c r="C97" s="20" t="str">
        <f t="shared" si="25"/>
        <v>Стещинське</v>
      </c>
      <c r="D97" s="20" t="str">
        <f t="shared" si="25"/>
        <v>№013954</v>
      </c>
      <c r="E97" s="20" t="str">
        <f t="shared" si="24"/>
        <v>25.01.2022р.</v>
      </c>
      <c r="F97" s="20" t="s">
        <v>58</v>
      </c>
      <c r="G97" s="20" t="str">
        <f t="shared" si="24"/>
        <v>СРС</v>
      </c>
      <c r="H97" s="20" t="s">
        <v>107</v>
      </c>
      <c r="I97" s="20">
        <v>51</v>
      </c>
      <c r="J97" s="20">
        <v>2</v>
      </c>
      <c r="K97" s="20">
        <v>0.7</v>
      </c>
      <c r="L97" s="20">
        <v>249</v>
      </c>
      <c r="M97" s="20">
        <f t="shared" si="18"/>
        <v>226</v>
      </c>
      <c r="N97" s="20">
        <v>19</v>
      </c>
      <c r="O97" s="20">
        <v>207</v>
      </c>
      <c r="P97" s="20"/>
      <c r="Q97" s="20" t="s">
        <v>2670</v>
      </c>
      <c r="R97" s="20">
        <v>6731</v>
      </c>
      <c r="S97" s="20">
        <f t="shared" si="22"/>
        <v>3223556100</v>
      </c>
      <c r="T97" s="20" t="s">
        <v>274</v>
      </c>
      <c r="U97" s="20" t="str">
        <f t="shared" si="23"/>
        <v>Поліська</v>
      </c>
    </row>
    <row r="98" spans="1:21" ht="15.75" customHeight="1">
      <c r="A98" s="20">
        <v>27</v>
      </c>
      <c r="B98" s="20" t="str">
        <f t="shared" si="25"/>
        <v>ДП"Поліське лісове господарство"</v>
      </c>
      <c r="C98" s="20" t="str">
        <f t="shared" si="25"/>
        <v>Стещинське</v>
      </c>
      <c r="D98" s="20" t="str">
        <f t="shared" si="25"/>
        <v>№013954</v>
      </c>
      <c r="E98" s="20" t="str">
        <f t="shared" si="24"/>
        <v>25.01.2022р.</v>
      </c>
      <c r="F98" s="20" t="s">
        <v>58</v>
      </c>
      <c r="G98" s="20" t="str">
        <f t="shared" si="24"/>
        <v>СРС</v>
      </c>
      <c r="H98" s="20" t="s">
        <v>107</v>
      </c>
      <c r="I98" s="20">
        <v>53</v>
      </c>
      <c r="J98" s="20">
        <v>2</v>
      </c>
      <c r="K98" s="20">
        <v>0.3</v>
      </c>
      <c r="L98" s="20">
        <v>125</v>
      </c>
      <c r="M98" s="20">
        <f t="shared" si="18"/>
        <v>113</v>
      </c>
      <c r="N98" s="20">
        <v>3</v>
      </c>
      <c r="O98" s="20">
        <v>110</v>
      </c>
      <c r="P98" s="20"/>
      <c r="Q98" s="20" t="s">
        <v>2671</v>
      </c>
      <c r="R98" s="20">
        <v>1724</v>
      </c>
      <c r="S98" s="20">
        <f t="shared" si="22"/>
        <v>3223556100</v>
      </c>
      <c r="T98" s="20"/>
      <c r="U98" s="20" t="str">
        <f t="shared" si="23"/>
        <v>Поліська</v>
      </c>
    </row>
    <row r="99" spans="1:21" ht="15.75" customHeight="1">
      <c r="A99" s="20">
        <v>28</v>
      </c>
      <c r="B99" s="20" t="str">
        <f t="shared" si="25"/>
        <v>ДП"Поліське лісове господарство"</v>
      </c>
      <c r="C99" s="20" t="str">
        <f t="shared" si="25"/>
        <v>Стещинське</v>
      </c>
      <c r="D99" s="20" t="str">
        <f t="shared" si="25"/>
        <v>№013954</v>
      </c>
      <c r="E99" s="20" t="str">
        <f t="shared" si="24"/>
        <v>25.01.2022р.</v>
      </c>
      <c r="F99" s="20" t="s">
        <v>58</v>
      </c>
      <c r="G99" s="20" t="str">
        <f t="shared" si="24"/>
        <v>СРС</v>
      </c>
      <c r="H99" s="20" t="s">
        <v>107</v>
      </c>
      <c r="I99" s="20">
        <v>53</v>
      </c>
      <c r="J99" s="20">
        <v>5</v>
      </c>
      <c r="K99" s="20">
        <v>0.1</v>
      </c>
      <c r="L99" s="20">
        <v>47</v>
      </c>
      <c r="M99" s="20">
        <f t="shared" si="18"/>
        <v>42</v>
      </c>
      <c r="N99" s="20">
        <v>12</v>
      </c>
      <c r="O99" s="20">
        <v>30</v>
      </c>
      <c r="P99" s="20"/>
      <c r="Q99" s="20" t="s">
        <v>2672</v>
      </c>
      <c r="R99" s="20">
        <v>3032</v>
      </c>
      <c r="S99" s="20">
        <f t="shared" si="22"/>
        <v>3223556100</v>
      </c>
      <c r="T99" s="20"/>
      <c r="U99" s="20" t="str">
        <f t="shared" si="23"/>
        <v>Поліська</v>
      </c>
    </row>
    <row r="100" spans="1:21" ht="15.75" customHeight="1">
      <c r="A100" s="20">
        <v>29</v>
      </c>
      <c r="B100" s="20" t="str">
        <f t="shared" si="25"/>
        <v>ДП"Поліське лісове господарство"</v>
      </c>
      <c r="C100" s="20" t="str">
        <f t="shared" si="25"/>
        <v>Стещинське</v>
      </c>
      <c r="D100" s="20" t="str">
        <f t="shared" si="25"/>
        <v>№013954</v>
      </c>
      <c r="E100" s="20" t="str">
        <f t="shared" si="24"/>
        <v>25.01.2022р.</v>
      </c>
      <c r="F100" s="20" t="s">
        <v>58</v>
      </c>
      <c r="G100" s="20" t="str">
        <f t="shared" si="24"/>
        <v>СРС</v>
      </c>
      <c r="H100" s="20" t="s">
        <v>107</v>
      </c>
      <c r="I100" s="20">
        <v>53</v>
      </c>
      <c r="J100" s="20">
        <v>9</v>
      </c>
      <c r="K100" s="20">
        <v>0.5</v>
      </c>
      <c r="L100" s="20">
        <v>159</v>
      </c>
      <c r="M100" s="20">
        <f t="shared" si="18"/>
        <v>143</v>
      </c>
      <c r="N100" s="20">
        <v>11</v>
      </c>
      <c r="O100" s="20">
        <v>132</v>
      </c>
      <c r="P100" s="20"/>
      <c r="Q100" s="20" t="s">
        <v>2673</v>
      </c>
      <c r="R100" s="20">
        <v>3671</v>
      </c>
      <c r="S100" s="20">
        <f t="shared" si="22"/>
        <v>3223556100</v>
      </c>
      <c r="T100" s="20"/>
      <c r="U100" s="20" t="str">
        <f t="shared" si="23"/>
        <v>Поліська</v>
      </c>
    </row>
    <row r="101" spans="1:21" ht="15.75" customHeight="1">
      <c r="A101" s="20">
        <v>30</v>
      </c>
      <c r="B101" s="20" t="str">
        <f t="shared" si="25"/>
        <v>ДП"Поліське лісове господарство"</v>
      </c>
      <c r="C101" s="20" t="str">
        <f t="shared" si="25"/>
        <v>Стещинське</v>
      </c>
      <c r="D101" s="20" t="str">
        <f t="shared" si="25"/>
        <v>№013954</v>
      </c>
      <c r="E101" s="20" t="str">
        <f t="shared" si="24"/>
        <v>25.01.2022р.</v>
      </c>
      <c r="F101" s="20" t="s">
        <v>58</v>
      </c>
      <c r="G101" s="20" t="str">
        <f t="shared" si="24"/>
        <v>СРС</v>
      </c>
      <c r="H101" s="20" t="s">
        <v>107</v>
      </c>
      <c r="I101" s="20">
        <v>53</v>
      </c>
      <c r="J101" s="20">
        <v>9</v>
      </c>
      <c r="K101" s="20">
        <v>0.1</v>
      </c>
      <c r="L101" s="20">
        <v>50</v>
      </c>
      <c r="M101" s="20">
        <f t="shared" si="18"/>
        <v>45</v>
      </c>
      <c r="N101" s="20">
        <v>2</v>
      </c>
      <c r="O101" s="20">
        <v>43</v>
      </c>
      <c r="P101" s="20"/>
      <c r="Q101" s="20" t="s">
        <v>2674</v>
      </c>
      <c r="R101" s="20">
        <v>849</v>
      </c>
      <c r="S101" s="20">
        <f>S100</f>
        <v>3223556100</v>
      </c>
      <c r="T101" s="20"/>
      <c r="U101" s="20" t="str">
        <f t="shared" si="23"/>
        <v>Поліська</v>
      </c>
    </row>
    <row r="102" spans="1:21" ht="15.75" customHeight="1">
      <c r="A102" s="289" t="s">
        <v>30</v>
      </c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3"/>
    </row>
    <row r="103" spans="1:21" ht="15.7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5.7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5.7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5.7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5.7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5.75" customHeight="1">
      <c r="A108" s="294" t="s">
        <v>544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6"/>
    </row>
    <row r="109" spans="1:21" ht="15.7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5.7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5.7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5.7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5.7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5.7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5.7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5.75" customHeight="1">
      <c r="A116" s="289" t="s">
        <v>31</v>
      </c>
      <c r="B116" s="290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1"/>
    </row>
    <row r="117" spans="1:21" ht="15.7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5.7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5.7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5.7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5.7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5.7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5.75" customHeight="1"/>
    <row r="124" spans="1:21" ht="15.75" customHeight="1"/>
    <row r="125" spans="1:21" ht="15.75" customHeight="1"/>
    <row r="126" spans="1:21" ht="15.75" customHeight="1"/>
    <row r="127" spans="1:21" ht="15.75" customHeight="1"/>
    <row r="128" spans="1:21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0">
    <mergeCell ref="A1:U3"/>
    <mergeCell ref="K4:K5"/>
    <mergeCell ref="J4:J5"/>
    <mergeCell ref="A4:A5"/>
    <mergeCell ref="B4:B5"/>
    <mergeCell ref="C4:C5"/>
    <mergeCell ref="D4:D5"/>
    <mergeCell ref="E4:E5"/>
    <mergeCell ref="F4:F5"/>
    <mergeCell ref="G4:G5"/>
    <mergeCell ref="S4:S5"/>
    <mergeCell ref="T4:T5"/>
    <mergeCell ref="U4:U5"/>
    <mergeCell ref="H4:H5"/>
    <mergeCell ref="I4:I5"/>
    <mergeCell ref="A7:U7"/>
    <mergeCell ref="A23:U23"/>
    <mergeCell ref="A30:U30"/>
    <mergeCell ref="L4:M4"/>
    <mergeCell ref="Q4:Q5"/>
    <mergeCell ref="R4:R5"/>
    <mergeCell ref="N4:O4"/>
    <mergeCell ref="P4:P5"/>
    <mergeCell ref="A102:U102"/>
    <mergeCell ref="A108:U108"/>
    <mergeCell ref="A116:U116"/>
    <mergeCell ref="A39:U39"/>
    <mergeCell ref="A47:U47"/>
    <mergeCell ref="A61:U61"/>
    <mergeCell ref="A71:U7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topLeftCell="N1" workbookViewId="0">
      <selection activeCell="Q32" sqref="Q32"/>
    </sheetView>
  </sheetViews>
  <sheetFormatPr defaultColWidth="11.25" defaultRowHeight="15" customHeight="1"/>
  <cols>
    <col min="1" max="1" width="6.75" customWidth="1"/>
    <col min="2" max="2" width="29.75" customWidth="1"/>
    <col min="3" max="3" width="16" customWidth="1"/>
    <col min="4" max="4" width="14" customWidth="1"/>
    <col min="5" max="5" width="14.875" customWidth="1"/>
    <col min="6" max="6" width="6.75" customWidth="1"/>
    <col min="7" max="8" width="14.375" customWidth="1"/>
    <col min="9" max="15" width="6.75" customWidth="1"/>
    <col min="16" max="16" width="15.125" customWidth="1"/>
    <col min="17" max="17" width="18.375" customWidth="1"/>
    <col min="18" max="19" width="16.25" customWidth="1"/>
    <col min="20" max="20" width="11.625" customWidth="1"/>
    <col min="21" max="21" width="13.7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7" t="s">
        <v>23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1:21" ht="15.75" customHeight="1">
      <c r="A8" s="51">
        <v>1</v>
      </c>
      <c r="B8" s="141" t="s">
        <v>2675</v>
      </c>
      <c r="C8" s="51" t="s">
        <v>2617</v>
      </c>
      <c r="D8" s="51" t="s">
        <v>2676</v>
      </c>
      <c r="E8" s="110">
        <v>44550</v>
      </c>
      <c r="F8" s="51" t="s">
        <v>58</v>
      </c>
      <c r="G8" s="247" t="s">
        <v>2677</v>
      </c>
      <c r="H8" s="51" t="s">
        <v>1368</v>
      </c>
      <c r="I8" s="51">
        <v>40</v>
      </c>
      <c r="J8" s="51">
        <v>5</v>
      </c>
      <c r="K8" s="51">
        <v>0.6</v>
      </c>
      <c r="L8" s="51">
        <v>66</v>
      </c>
      <c r="M8" s="51">
        <v>55</v>
      </c>
      <c r="N8" s="51">
        <v>24</v>
      </c>
      <c r="O8" s="51">
        <v>31</v>
      </c>
      <c r="P8" s="51"/>
      <c r="Q8" s="51" t="s">
        <v>2715</v>
      </c>
      <c r="R8" s="51">
        <v>3718</v>
      </c>
      <c r="S8" s="20">
        <v>3220887000</v>
      </c>
      <c r="T8" s="51"/>
      <c r="U8" s="51" t="s">
        <v>2678</v>
      </c>
    </row>
    <row r="9" spans="1:21" ht="15.75" customHeight="1">
      <c r="A9" s="51">
        <v>2</v>
      </c>
      <c r="B9" s="141" t="s">
        <v>2675</v>
      </c>
      <c r="C9" s="51" t="s">
        <v>2617</v>
      </c>
      <c r="D9" s="51" t="s">
        <v>2679</v>
      </c>
      <c r="E9" s="110">
        <v>44550</v>
      </c>
      <c r="F9" s="51" t="s">
        <v>58</v>
      </c>
      <c r="G9" s="53" t="s">
        <v>2680</v>
      </c>
      <c r="H9" s="51" t="s">
        <v>1368</v>
      </c>
      <c r="I9" s="51">
        <v>9</v>
      </c>
      <c r="J9" s="51">
        <v>2</v>
      </c>
      <c r="K9" s="51">
        <v>0.4</v>
      </c>
      <c r="L9" s="51">
        <v>92</v>
      </c>
      <c r="M9" s="51">
        <v>86</v>
      </c>
      <c r="N9" s="51">
        <v>32</v>
      </c>
      <c r="O9" s="51">
        <f>M9-N9</f>
        <v>54</v>
      </c>
      <c r="P9" s="51"/>
      <c r="Q9" s="142" t="s">
        <v>2618</v>
      </c>
      <c r="R9" s="51">
        <v>1630</v>
      </c>
      <c r="S9" s="20">
        <v>3220887000</v>
      </c>
      <c r="T9" s="51"/>
      <c r="U9" s="51" t="s">
        <v>2678</v>
      </c>
    </row>
    <row r="10" spans="1:21" ht="15.75" customHeight="1">
      <c r="A10" s="51">
        <v>3</v>
      </c>
      <c r="B10" s="141" t="s">
        <v>2675</v>
      </c>
      <c r="C10" s="51" t="s">
        <v>2617</v>
      </c>
      <c r="D10" s="51" t="s">
        <v>2681</v>
      </c>
      <c r="E10" s="110">
        <v>44550</v>
      </c>
      <c r="F10" s="51" t="s">
        <v>58</v>
      </c>
      <c r="G10" s="53" t="s">
        <v>2680</v>
      </c>
      <c r="H10" s="51" t="s">
        <v>1055</v>
      </c>
      <c r="I10" s="51">
        <v>58</v>
      </c>
      <c r="J10" s="51">
        <v>2</v>
      </c>
      <c r="K10" s="51">
        <v>2.9</v>
      </c>
      <c r="L10" s="51">
        <v>1193</v>
      </c>
      <c r="M10" s="51">
        <v>1085</v>
      </c>
      <c r="N10" s="51">
        <v>833</v>
      </c>
      <c r="O10" s="51">
        <f t="shared" ref="O10:O14" si="0">M10-N10</f>
        <v>252</v>
      </c>
      <c r="P10" s="51"/>
      <c r="Q10" s="51" t="s">
        <v>2619</v>
      </c>
      <c r="R10" s="51">
        <v>165417</v>
      </c>
      <c r="S10" s="20">
        <v>3220887000</v>
      </c>
      <c r="T10" s="143" t="s">
        <v>274</v>
      </c>
      <c r="U10" s="51" t="s">
        <v>2678</v>
      </c>
    </row>
    <row r="11" spans="1:21" ht="15.75" customHeight="1">
      <c r="A11" s="51">
        <v>4</v>
      </c>
      <c r="B11" s="141" t="s">
        <v>2675</v>
      </c>
      <c r="C11" s="51" t="s">
        <v>2617</v>
      </c>
      <c r="D11" s="51" t="s">
        <v>2682</v>
      </c>
      <c r="E11" s="110">
        <v>44550</v>
      </c>
      <c r="F11" s="51" t="s">
        <v>58</v>
      </c>
      <c r="G11" s="247" t="s">
        <v>2677</v>
      </c>
      <c r="H11" s="51" t="s">
        <v>1055</v>
      </c>
      <c r="I11" s="243">
        <v>59</v>
      </c>
      <c r="J11" s="243">
        <v>19</v>
      </c>
      <c r="K11" s="243">
        <v>1.5</v>
      </c>
      <c r="L11" s="243">
        <v>507</v>
      </c>
      <c r="M11" s="243">
        <v>459</v>
      </c>
      <c r="N11" s="243">
        <v>332</v>
      </c>
      <c r="O11" s="51">
        <f t="shared" si="0"/>
        <v>127</v>
      </c>
      <c r="P11" s="243"/>
      <c r="Q11" s="243" t="s">
        <v>2620</v>
      </c>
      <c r="R11" s="243">
        <v>76739</v>
      </c>
      <c r="S11" s="20">
        <v>3220887000</v>
      </c>
      <c r="T11" s="144"/>
      <c r="U11" s="51" t="s">
        <v>2678</v>
      </c>
    </row>
    <row r="12" spans="1:21" ht="15.75" customHeight="1">
      <c r="A12" s="51">
        <v>5</v>
      </c>
      <c r="B12" s="141" t="s">
        <v>2675</v>
      </c>
      <c r="C12" s="51" t="s">
        <v>2617</v>
      </c>
      <c r="D12" s="51" t="s">
        <v>2682</v>
      </c>
      <c r="E12" s="110">
        <v>44550</v>
      </c>
      <c r="F12" s="146" t="s">
        <v>58</v>
      </c>
      <c r="G12" s="247" t="s">
        <v>2677</v>
      </c>
      <c r="H12" s="51" t="s">
        <v>1055</v>
      </c>
      <c r="I12" s="146">
        <v>65</v>
      </c>
      <c r="J12" s="146">
        <v>4</v>
      </c>
      <c r="K12" s="146">
        <v>1.9</v>
      </c>
      <c r="L12" s="146">
        <v>649</v>
      </c>
      <c r="M12" s="146">
        <v>585</v>
      </c>
      <c r="N12" s="146">
        <v>465</v>
      </c>
      <c r="O12" s="51">
        <f t="shared" si="0"/>
        <v>120</v>
      </c>
      <c r="P12" s="146"/>
      <c r="Q12" s="147" t="s">
        <v>2621</v>
      </c>
      <c r="R12" s="146">
        <v>107957</v>
      </c>
      <c r="S12" s="20">
        <v>3220887000</v>
      </c>
      <c r="T12" s="51"/>
      <c r="U12" s="51" t="s">
        <v>2678</v>
      </c>
    </row>
    <row r="13" spans="1:21" ht="15.75" customHeight="1">
      <c r="A13" s="51">
        <v>6</v>
      </c>
      <c r="B13" s="141" t="s">
        <v>2675</v>
      </c>
      <c r="C13" s="51" t="s">
        <v>2617</v>
      </c>
      <c r="D13" s="51" t="s">
        <v>2683</v>
      </c>
      <c r="E13" s="110">
        <v>44550</v>
      </c>
      <c r="F13" s="51" t="s">
        <v>58</v>
      </c>
      <c r="G13" s="53" t="s">
        <v>2684</v>
      </c>
      <c r="H13" s="51" t="s">
        <v>1363</v>
      </c>
      <c r="I13" s="51">
        <v>55</v>
      </c>
      <c r="J13" s="51">
        <v>2</v>
      </c>
      <c r="K13" s="51">
        <v>0.7</v>
      </c>
      <c r="L13" s="51">
        <v>263</v>
      </c>
      <c r="M13" s="51">
        <v>252</v>
      </c>
      <c r="N13" s="51">
        <v>154</v>
      </c>
      <c r="O13" s="51">
        <f t="shared" si="0"/>
        <v>98</v>
      </c>
      <c r="P13" s="51"/>
      <c r="Q13" s="51" t="s">
        <v>2622</v>
      </c>
      <c r="R13" s="51">
        <v>9750</v>
      </c>
      <c r="S13" s="20">
        <v>3220887000</v>
      </c>
      <c r="T13" s="51"/>
      <c r="U13" s="51" t="s">
        <v>2678</v>
      </c>
    </row>
    <row r="14" spans="1:21" ht="15.75" customHeight="1">
      <c r="A14" s="51">
        <v>7</v>
      </c>
      <c r="B14" s="141" t="s">
        <v>2675</v>
      </c>
      <c r="C14" s="51" t="s">
        <v>2617</v>
      </c>
      <c r="D14" s="51" t="s">
        <v>2683</v>
      </c>
      <c r="E14" s="110">
        <v>44550</v>
      </c>
      <c r="F14" s="51" t="s">
        <v>58</v>
      </c>
      <c r="G14" s="53" t="s">
        <v>2684</v>
      </c>
      <c r="H14" s="51" t="s">
        <v>1363</v>
      </c>
      <c r="I14" s="51">
        <v>81</v>
      </c>
      <c r="J14" s="51">
        <v>6</v>
      </c>
      <c r="K14" s="51">
        <v>1.6</v>
      </c>
      <c r="L14" s="51">
        <v>311</v>
      </c>
      <c r="M14" s="51">
        <v>298</v>
      </c>
      <c r="N14" s="51">
        <v>98</v>
      </c>
      <c r="O14" s="51">
        <f t="shared" si="0"/>
        <v>200</v>
      </c>
      <c r="P14" s="51"/>
      <c r="Q14" s="51" t="s">
        <v>2623</v>
      </c>
      <c r="R14" s="51">
        <v>9184</v>
      </c>
      <c r="S14" s="20">
        <v>3220887000</v>
      </c>
      <c r="T14" s="51" t="s">
        <v>274</v>
      </c>
      <c r="U14" s="51" t="s">
        <v>2678</v>
      </c>
    </row>
    <row r="15" spans="1:21" ht="15.75" customHeight="1">
      <c r="A15" s="51"/>
      <c r="B15" s="14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148"/>
      <c r="T15" s="20"/>
      <c r="U15" s="20"/>
    </row>
    <row r="16" spans="1:21" ht="15.75" customHeight="1">
      <c r="A16" s="289" t="s">
        <v>24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1"/>
    </row>
    <row r="17" spans="1:21" ht="15.75" customHeight="1">
      <c r="A17" s="51">
        <v>1</v>
      </c>
      <c r="B17" s="141" t="s">
        <v>2685</v>
      </c>
      <c r="C17" s="51" t="s">
        <v>2686</v>
      </c>
      <c r="D17" s="51" t="s">
        <v>2687</v>
      </c>
      <c r="E17" s="110">
        <v>44578</v>
      </c>
      <c r="F17" s="51" t="s">
        <v>41</v>
      </c>
      <c r="G17" s="51" t="s">
        <v>106</v>
      </c>
      <c r="H17" s="51" t="s">
        <v>2688</v>
      </c>
      <c r="I17" s="51">
        <v>31</v>
      </c>
      <c r="J17" s="51" t="s">
        <v>2689</v>
      </c>
      <c r="K17" s="51">
        <v>1.7</v>
      </c>
      <c r="L17" s="53">
        <v>28</v>
      </c>
      <c r="M17" s="149"/>
      <c r="N17" s="149"/>
      <c r="O17" s="149"/>
      <c r="P17" s="149"/>
      <c r="Q17" s="51" t="s">
        <v>2690</v>
      </c>
      <c r="R17" s="51"/>
      <c r="S17" s="13">
        <v>3220887000</v>
      </c>
      <c r="T17" s="51" t="s">
        <v>2691</v>
      </c>
      <c r="U17" s="51" t="s">
        <v>2692</v>
      </c>
    </row>
    <row r="18" spans="1:21" ht="15.75" customHeight="1">
      <c r="A18" s="20"/>
      <c r="B18" s="155"/>
      <c r="C18" s="20"/>
      <c r="D18" s="20"/>
      <c r="E18" s="156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5.75" customHeight="1">
      <c r="A19" s="294" t="s">
        <v>25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300"/>
    </row>
    <row r="20" spans="1:21" ht="15.75" customHeight="1">
      <c r="A20" s="51">
        <v>1</v>
      </c>
      <c r="B20" s="141" t="s">
        <v>2685</v>
      </c>
      <c r="C20" s="51" t="s">
        <v>2686</v>
      </c>
      <c r="D20" s="51" t="s">
        <v>2693</v>
      </c>
      <c r="E20" s="110">
        <v>44578</v>
      </c>
      <c r="F20" s="51" t="s">
        <v>41</v>
      </c>
      <c r="G20" s="51" t="s">
        <v>133</v>
      </c>
      <c r="H20" s="51" t="s">
        <v>2694</v>
      </c>
      <c r="I20" s="51">
        <v>33</v>
      </c>
      <c r="J20" s="51">
        <v>15</v>
      </c>
      <c r="K20" s="51">
        <v>4.3</v>
      </c>
      <c r="L20" s="51">
        <v>93</v>
      </c>
      <c r="M20" s="51"/>
      <c r="N20" s="51"/>
      <c r="O20" s="51"/>
      <c r="P20" s="51"/>
      <c r="Q20" s="51" t="s">
        <v>2695</v>
      </c>
      <c r="R20" s="51"/>
      <c r="S20" s="20">
        <v>3220887000</v>
      </c>
      <c r="T20" s="51" t="s">
        <v>2691</v>
      </c>
      <c r="U20" s="51" t="s">
        <v>2692</v>
      </c>
    </row>
    <row r="21" spans="1:21" ht="15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5.75" customHeight="1">
      <c r="A22" s="289" t="s">
        <v>26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1"/>
    </row>
    <row r="23" spans="1:21" ht="15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5.75" customHeight="1">
      <c r="A24" s="301" t="s">
        <v>27</v>
      </c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3"/>
    </row>
    <row r="25" spans="1:21" ht="15.75" customHeight="1">
      <c r="A25" s="151">
        <v>1</v>
      </c>
      <c r="B25" s="150" t="s">
        <v>2685</v>
      </c>
      <c r="C25" s="151" t="s">
        <v>2617</v>
      </c>
      <c r="D25" s="151" t="s">
        <v>2696</v>
      </c>
      <c r="E25" s="153">
        <v>44575</v>
      </c>
      <c r="F25" s="151" t="s">
        <v>58</v>
      </c>
      <c r="G25" s="146" t="s">
        <v>173</v>
      </c>
      <c r="H25" s="152" t="s">
        <v>1055</v>
      </c>
      <c r="I25" s="151">
        <v>19</v>
      </c>
      <c r="J25" s="151">
        <v>9</v>
      </c>
      <c r="K25" s="151">
        <v>3.6</v>
      </c>
      <c r="L25" s="151">
        <v>143</v>
      </c>
      <c r="M25" s="151">
        <v>125</v>
      </c>
      <c r="N25" s="151">
        <v>40</v>
      </c>
      <c r="O25" s="151">
        <v>83</v>
      </c>
      <c r="P25" s="151"/>
      <c r="Q25" s="158" t="s">
        <v>2697</v>
      </c>
      <c r="R25" s="146">
        <v>4069</v>
      </c>
      <c r="S25" s="20">
        <v>3220887000</v>
      </c>
      <c r="T25" s="151" t="s">
        <v>1077</v>
      </c>
      <c r="U25" s="151" t="s">
        <v>2698</v>
      </c>
    </row>
    <row r="26" spans="1:21" ht="15.75" customHeight="1">
      <c r="A26" s="151">
        <v>2</v>
      </c>
      <c r="B26" s="150" t="s">
        <v>2685</v>
      </c>
      <c r="C26" s="151" t="s">
        <v>2617</v>
      </c>
      <c r="D26" s="151" t="s">
        <v>2696</v>
      </c>
      <c r="E26" s="153">
        <v>44575</v>
      </c>
      <c r="F26" s="151" t="s">
        <v>74</v>
      </c>
      <c r="G26" s="146" t="s">
        <v>173</v>
      </c>
      <c r="H26" s="152" t="s">
        <v>1055</v>
      </c>
      <c r="I26" s="151">
        <v>48</v>
      </c>
      <c r="J26" s="151">
        <v>9</v>
      </c>
      <c r="K26" s="151">
        <v>9</v>
      </c>
      <c r="L26" s="151">
        <v>573</v>
      </c>
      <c r="M26" s="151">
        <v>478</v>
      </c>
      <c r="N26" s="151">
        <v>85</v>
      </c>
      <c r="O26" s="151">
        <v>391</v>
      </c>
      <c r="P26" s="151"/>
      <c r="Q26" s="158" t="s">
        <v>2699</v>
      </c>
      <c r="R26" s="146">
        <v>8285</v>
      </c>
      <c r="S26" s="20">
        <v>3220887000</v>
      </c>
      <c r="T26" s="151" t="s">
        <v>274</v>
      </c>
      <c r="U26" s="151" t="s">
        <v>2698</v>
      </c>
    </row>
    <row r="27" spans="1:21" ht="15.75" customHeight="1">
      <c r="A27" s="151">
        <v>3</v>
      </c>
      <c r="B27" s="150" t="s">
        <v>2685</v>
      </c>
      <c r="C27" s="151" t="s">
        <v>2617</v>
      </c>
      <c r="D27" s="151" t="s">
        <v>2700</v>
      </c>
      <c r="E27" s="153">
        <v>44582</v>
      </c>
      <c r="F27" s="151" t="s">
        <v>74</v>
      </c>
      <c r="G27" s="146" t="s">
        <v>173</v>
      </c>
      <c r="H27" s="152" t="s">
        <v>1055</v>
      </c>
      <c r="I27" s="151">
        <v>108</v>
      </c>
      <c r="J27" s="151">
        <v>5</v>
      </c>
      <c r="K27" s="151">
        <v>9.1999999999999993</v>
      </c>
      <c r="L27" s="151">
        <v>311</v>
      </c>
      <c r="M27" s="151">
        <v>240</v>
      </c>
      <c r="N27" s="151">
        <v>22</v>
      </c>
      <c r="O27" s="151">
        <v>217</v>
      </c>
      <c r="P27" s="151"/>
      <c r="Q27" s="158" t="s">
        <v>2701</v>
      </c>
      <c r="R27" s="146">
        <v>2347</v>
      </c>
      <c r="S27" s="20">
        <v>3220887000</v>
      </c>
      <c r="T27" s="151" t="s">
        <v>274</v>
      </c>
      <c r="U27" s="151" t="s">
        <v>2698</v>
      </c>
    </row>
    <row r="28" spans="1:21" ht="15.75" customHeight="1">
      <c r="A28" s="151">
        <v>4</v>
      </c>
      <c r="B28" s="150" t="s">
        <v>2685</v>
      </c>
      <c r="C28" s="151" t="s">
        <v>2617</v>
      </c>
      <c r="D28" s="151" t="s">
        <v>2702</v>
      </c>
      <c r="E28" s="153">
        <v>44587</v>
      </c>
      <c r="F28" s="151" t="s">
        <v>74</v>
      </c>
      <c r="G28" s="146" t="s">
        <v>173</v>
      </c>
      <c r="H28" s="152" t="s">
        <v>1055</v>
      </c>
      <c r="I28" s="151">
        <v>10</v>
      </c>
      <c r="J28" s="151">
        <v>7</v>
      </c>
      <c r="K28" s="151">
        <v>12.3</v>
      </c>
      <c r="L28" s="151">
        <v>683</v>
      </c>
      <c r="M28" s="151">
        <v>577</v>
      </c>
      <c r="N28" s="151">
        <v>344</v>
      </c>
      <c r="O28" s="151">
        <v>221</v>
      </c>
      <c r="P28" s="151"/>
      <c r="Q28" s="158" t="s">
        <v>2703</v>
      </c>
      <c r="R28" s="146">
        <v>35403</v>
      </c>
      <c r="S28" s="20">
        <v>3220887000</v>
      </c>
      <c r="T28" s="151"/>
      <c r="U28" s="151" t="s">
        <v>2698</v>
      </c>
    </row>
    <row r="29" spans="1:21" ht="15.7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5.75" customHeight="1">
      <c r="A30" s="289" t="s">
        <v>411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1"/>
    </row>
    <row r="31" spans="1:21" ht="15.75" customHeight="1">
      <c r="A31" s="51">
        <v>1</v>
      </c>
      <c r="B31" s="159" t="s">
        <v>2685</v>
      </c>
      <c r="C31" s="159" t="s">
        <v>2686</v>
      </c>
      <c r="D31" s="159" t="s">
        <v>2704</v>
      </c>
      <c r="E31" s="160">
        <v>44586</v>
      </c>
      <c r="F31" s="159" t="s">
        <v>41</v>
      </c>
      <c r="G31" s="159" t="s">
        <v>844</v>
      </c>
      <c r="H31" s="159" t="s">
        <v>1055</v>
      </c>
      <c r="I31" s="159">
        <v>16</v>
      </c>
      <c r="J31" s="159">
        <v>4</v>
      </c>
      <c r="K31" s="159">
        <v>3.8</v>
      </c>
      <c r="L31" s="159">
        <v>28</v>
      </c>
      <c r="M31" s="159">
        <v>24</v>
      </c>
      <c r="N31" s="159">
        <v>0</v>
      </c>
      <c r="O31" s="159">
        <f>M31-N31</f>
        <v>24</v>
      </c>
      <c r="P31" s="20"/>
      <c r="Q31" s="159" t="s">
        <v>2705</v>
      </c>
      <c r="R31" s="159">
        <v>96</v>
      </c>
      <c r="S31" s="20">
        <v>3220887000</v>
      </c>
      <c r="T31" s="159" t="s">
        <v>1077</v>
      </c>
      <c r="U31" s="159" t="s">
        <v>2706</v>
      </c>
    </row>
    <row r="32" spans="1:21" ht="15.75" customHeight="1">
      <c r="A32" s="51">
        <v>2</v>
      </c>
      <c r="B32" s="159" t="s">
        <v>2685</v>
      </c>
      <c r="C32" s="159" t="s">
        <v>2686</v>
      </c>
      <c r="D32" s="159" t="s">
        <v>2704</v>
      </c>
      <c r="E32" s="160">
        <v>44586</v>
      </c>
      <c r="F32" s="159" t="s">
        <v>41</v>
      </c>
      <c r="G32" s="159" t="s">
        <v>844</v>
      </c>
      <c r="H32" s="159" t="s">
        <v>1055</v>
      </c>
      <c r="I32" s="159">
        <v>35</v>
      </c>
      <c r="J32" s="159">
        <v>19</v>
      </c>
      <c r="K32" s="159">
        <v>1</v>
      </c>
      <c r="L32" s="159">
        <v>28</v>
      </c>
      <c r="M32" s="159">
        <v>26</v>
      </c>
      <c r="N32" s="159">
        <v>5</v>
      </c>
      <c r="O32" s="159">
        <v>20</v>
      </c>
      <c r="P32" s="20"/>
      <c r="Q32" s="159" t="s">
        <v>2707</v>
      </c>
      <c r="R32" s="159">
        <v>738</v>
      </c>
      <c r="S32" s="20">
        <v>3220887000</v>
      </c>
      <c r="T32" s="159" t="s">
        <v>1077</v>
      </c>
      <c r="U32" s="159" t="s">
        <v>2692</v>
      </c>
    </row>
    <row r="33" spans="1:21" ht="15.75" customHeight="1">
      <c r="A33" s="51">
        <v>3</v>
      </c>
      <c r="B33" s="159" t="s">
        <v>2685</v>
      </c>
      <c r="C33" s="159" t="s">
        <v>2686</v>
      </c>
      <c r="D33" s="159" t="s">
        <v>2704</v>
      </c>
      <c r="E33" s="160">
        <v>44586</v>
      </c>
      <c r="F33" s="159" t="s">
        <v>41</v>
      </c>
      <c r="G33" s="159" t="s">
        <v>844</v>
      </c>
      <c r="H33" s="159" t="s">
        <v>1055</v>
      </c>
      <c r="I33" s="159">
        <v>36</v>
      </c>
      <c r="J33" s="159">
        <v>9</v>
      </c>
      <c r="K33" s="159">
        <v>1.4</v>
      </c>
      <c r="L33" s="159">
        <v>19</v>
      </c>
      <c r="M33" s="159">
        <v>17</v>
      </c>
      <c r="N33" s="159">
        <v>3</v>
      </c>
      <c r="O33" s="159">
        <f t="shared" ref="O33:O35" si="1">M33-N33</f>
        <v>14</v>
      </c>
      <c r="P33" s="20"/>
      <c r="Q33" s="159" t="s">
        <v>2708</v>
      </c>
      <c r="R33" s="159">
        <v>450</v>
      </c>
      <c r="S33" s="20">
        <v>3220887000</v>
      </c>
      <c r="T33" s="159" t="s">
        <v>1077</v>
      </c>
      <c r="U33" s="159" t="s">
        <v>2692</v>
      </c>
    </row>
    <row r="34" spans="1:21" ht="15.75" customHeight="1">
      <c r="A34" s="51">
        <v>4</v>
      </c>
      <c r="B34" s="159" t="s">
        <v>2685</v>
      </c>
      <c r="C34" s="159" t="s">
        <v>2617</v>
      </c>
      <c r="D34" s="159" t="s">
        <v>2709</v>
      </c>
      <c r="E34" s="160">
        <v>44587</v>
      </c>
      <c r="F34" s="159" t="s">
        <v>58</v>
      </c>
      <c r="G34" s="159" t="s">
        <v>844</v>
      </c>
      <c r="H34" s="159" t="s">
        <v>1055</v>
      </c>
      <c r="I34" s="159">
        <v>31</v>
      </c>
      <c r="J34" s="159">
        <v>3</v>
      </c>
      <c r="K34" s="159">
        <v>5</v>
      </c>
      <c r="L34" s="159">
        <v>166</v>
      </c>
      <c r="M34" s="159">
        <v>120</v>
      </c>
      <c r="N34" s="159">
        <v>41</v>
      </c>
      <c r="O34" s="159">
        <f t="shared" si="1"/>
        <v>79</v>
      </c>
      <c r="P34" s="20"/>
      <c r="Q34" s="159" t="s">
        <v>2710</v>
      </c>
      <c r="R34" s="159">
        <v>2852</v>
      </c>
      <c r="S34" s="20">
        <v>3220887000</v>
      </c>
      <c r="T34" s="159" t="s">
        <v>274</v>
      </c>
      <c r="U34" s="159" t="s">
        <v>2678</v>
      </c>
    </row>
    <row r="35" spans="1:21" ht="15.75" customHeight="1">
      <c r="A35" s="51">
        <v>5</v>
      </c>
      <c r="B35" s="159" t="s">
        <v>2685</v>
      </c>
      <c r="C35" s="159" t="s">
        <v>2617</v>
      </c>
      <c r="D35" s="159" t="s">
        <v>2711</v>
      </c>
      <c r="E35" s="160">
        <v>44588</v>
      </c>
      <c r="F35" s="159" t="s">
        <v>58</v>
      </c>
      <c r="G35" s="159" t="s">
        <v>844</v>
      </c>
      <c r="H35" s="159" t="s">
        <v>1055</v>
      </c>
      <c r="I35" s="159">
        <v>58</v>
      </c>
      <c r="J35" s="159" t="s">
        <v>2712</v>
      </c>
      <c r="K35" s="159">
        <v>4.4000000000000004</v>
      </c>
      <c r="L35" s="159">
        <v>80</v>
      </c>
      <c r="M35" s="159">
        <v>69</v>
      </c>
      <c r="N35" s="159">
        <v>21</v>
      </c>
      <c r="O35" s="159">
        <f t="shared" si="1"/>
        <v>48</v>
      </c>
      <c r="P35" s="20"/>
      <c r="Q35" s="159" t="s">
        <v>2713</v>
      </c>
      <c r="R35" s="159">
        <v>2505</v>
      </c>
      <c r="S35" s="20">
        <v>3220887000</v>
      </c>
      <c r="T35" s="159"/>
      <c r="U35" s="159" t="s">
        <v>2678</v>
      </c>
    </row>
    <row r="36" spans="1:21" ht="15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59"/>
      <c r="U36" s="20"/>
    </row>
    <row r="37" spans="1:21" ht="15.75" customHeight="1">
      <c r="A37" s="289" t="s">
        <v>29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1"/>
    </row>
    <row r="38" spans="1:21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5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5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5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5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5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5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5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5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5.75" customHeight="1">
      <c r="A47" s="289" t="s">
        <v>30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3"/>
    </row>
    <row r="48" spans="1:21" ht="15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5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5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5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5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5.75" customHeight="1">
      <c r="A53" s="294" t="s">
        <v>544</v>
      </c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6"/>
    </row>
    <row r="54" spans="1:21" ht="15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5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5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5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5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5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5.75" customHeight="1">
      <c r="A61" s="289" t="s">
        <v>31</v>
      </c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1"/>
    </row>
    <row r="62" spans="1:21" ht="15.7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5.7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5.7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5.7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5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5.7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5.7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5.7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5.7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5.75" customHeight="1"/>
    <row r="72" spans="1:21" ht="15.75" customHeight="1"/>
    <row r="73" spans="1:21" ht="15.75" customHeight="1"/>
    <row r="74" spans="1:21" ht="15.75" customHeight="1"/>
    <row r="75" spans="1:21" ht="15.75" customHeight="1"/>
    <row r="76" spans="1:21" ht="15.75" customHeight="1"/>
    <row r="77" spans="1:21" ht="15.75" customHeight="1"/>
    <row r="78" spans="1:21" ht="15.75" customHeight="1"/>
    <row r="79" spans="1:21" ht="15.75" customHeight="1"/>
    <row r="80" spans="1:2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0">
    <mergeCell ref="A1:U3"/>
    <mergeCell ref="P4:P5"/>
    <mergeCell ref="E4:E5"/>
    <mergeCell ref="F4:F5"/>
    <mergeCell ref="G4:G5"/>
    <mergeCell ref="H4:H5"/>
    <mergeCell ref="I4:I5"/>
    <mergeCell ref="K4:K5"/>
    <mergeCell ref="J4:J5"/>
    <mergeCell ref="T4:T5"/>
    <mergeCell ref="U4:U5"/>
    <mergeCell ref="A7:U7"/>
    <mergeCell ref="S4:S5"/>
    <mergeCell ref="L4:M4"/>
    <mergeCell ref="Q4:Q5"/>
    <mergeCell ref="R4:R5"/>
    <mergeCell ref="A4:A5"/>
    <mergeCell ref="B4:B5"/>
    <mergeCell ref="C4:C5"/>
    <mergeCell ref="D4:D5"/>
    <mergeCell ref="N4:O4"/>
    <mergeCell ref="A37:U37"/>
    <mergeCell ref="A47:U47"/>
    <mergeCell ref="A53:U53"/>
    <mergeCell ref="A61:U61"/>
    <mergeCell ref="A16:U16"/>
    <mergeCell ref="A19:U19"/>
    <mergeCell ref="A22:U22"/>
    <mergeCell ref="A24:U24"/>
    <mergeCell ref="A30:U30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topLeftCell="F274" workbookViewId="0">
      <selection activeCell="Y299" sqref="Y299"/>
    </sheetView>
  </sheetViews>
  <sheetFormatPr defaultColWidth="11.25" defaultRowHeight="15" customHeight="1"/>
  <cols>
    <col min="1" max="1" width="6.75" customWidth="1"/>
    <col min="2" max="2" width="23.25" customWidth="1"/>
    <col min="3" max="3" width="19.375" customWidth="1"/>
    <col min="4" max="4" width="16.125" customWidth="1"/>
    <col min="5" max="5" width="16.75" customWidth="1"/>
    <col min="6" max="7" width="6.75" customWidth="1"/>
    <col min="8" max="8" width="11.75" customWidth="1"/>
    <col min="9" max="16" width="6.75" customWidth="1"/>
    <col min="17" max="18" width="15.625" customWidth="1"/>
    <col min="19" max="19" width="20" customWidth="1"/>
    <col min="20" max="20" width="16.75" customWidth="1"/>
    <col min="21" max="21" width="16.2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2" t="s">
        <v>23</v>
      </c>
      <c r="B7" s="450"/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1"/>
    </row>
    <row r="8" spans="1:21" ht="15.75" customHeight="1">
      <c r="A8" s="20">
        <v>1</v>
      </c>
      <c r="B8" s="20" t="s">
        <v>2624</v>
      </c>
      <c r="C8" s="20" t="s">
        <v>1280</v>
      </c>
      <c r="D8" s="163" t="s">
        <v>1281</v>
      </c>
      <c r="E8" s="156">
        <v>44558</v>
      </c>
      <c r="F8" s="159">
        <v>4</v>
      </c>
      <c r="G8" s="159" t="s">
        <v>1282</v>
      </c>
      <c r="H8" s="20" t="s">
        <v>1055</v>
      </c>
      <c r="I8" s="164">
        <v>36</v>
      </c>
      <c r="J8" s="164">
        <v>3</v>
      </c>
      <c r="K8" s="165">
        <v>1</v>
      </c>
      <c r="L8" s="20">
        <v>314</v>
      </c>
      <c r="M8" s="20">
        <v>284</v>
      </c>
      <c r="N8" s="20">
        <v>250</v>
      </c>
      <c r="O8" s="20">
        <v>28</v>
      </c>
      <c r="P8" s="20"/>
      <c r="Q8" s="20" t="s">
        <v>1283</v>
      </c>
      <c r="R8" s="20">
        <v>56021</v>
      </c>
      <c r="S8" s="20">
        <v>3222755400</v>
      </c>
      <c r="T8" s="20"/>
      <c r="U8" s="20" t="s">
        <v>864</v>
      </c>
    </row>
    <row r="9" spans="1:21" ht="15.75" customHeight="1">
      <c r="A9" s="20">
        <v>2</v>
      </c>
      <c r="B9" s="20" t="s">
        <v>2624</v>
      </c>
      <c r="C9" s="20" t="s">
        <v>1280</v>
      </c>
      <c r="D9" s="163" t="s">
        <v>1281</v>
      </c>
      <c r="E9" s="156">
        <v>44558</v>
      </c>
      <c r="F9" s="159">
        <v>4</v>
      </c>
      <c r="G9" s="159" t="s">
        <v>1282</v>
      </c>
      <c r="H9" s="20" t="s">
        <v>1055</v>
      </c>
      <c r="I9" s="164">
        <v>67</v>
      </c>
      <c r="J9" s="164">
        <v>14</v>
      </c>
      <c r="K9" s="165">
        <v>0.5</v>
      </c>
      <c r="L9" s="20">
        <v>134</v>
      </c>
      <c r="M9" s="20">
        <v>120</v>
      </c>
      <c r="N9" s="20">
        <v>63</v>
      </c>
      <c r="O9" s="20">
        <v>54</v>
      </c>
      <c r="P9" s="20"/>
      <c r="Q9" s="20" t="s">
        <v>1284</v>
      </c>
      <c r="R9" s="20">
        <v>13830</v>
      </c>
      <c r="S9" s="20">
        <v>3222755400</v>
      </c>
      <c r="T9" s="20"/>
      <c r="U9" s="20" t="s">
        <v>864</v>
      </c>
    </row>
    <row r="10" spans="1:21" ht="15.75" customHeight="1">
      <c r="A10" s="20">
        <v>3</v>
      </c>
      <c r="B10" s="20" t="s">
        <v>2624</v>
      </c>
      <c r="C10" s="20" t="s">
        <v>1280</v>
      </c>
      <c r="D10" s="163" t="s">
        <v>1281</v>
      </c>
      <c r="E10" s="156">
        <v>44558</v>
      </c>
      <c r="F10" s="159">
        <v>4</v>
      </c>
      <c r="G10" s="159" t="s">
        <v>1282</v>
      </c>
      <c r="H10" s="20" t="s">
        <v>1055</v>
      </c>
      <c r="I10" s="164">
        <v>128</v>
      </c>
      <c r="J10" s="164">
        <v>3</v>
      </c>
      <c r="K10" s="165">
        <v>2.5</v>
      </c>
      <c r="L10" s="20">
        <v>966</v>
      </c>
      <c r="M10" s="20">
        <v>880</v>
      </c>
      <c r="N10" s="20">
        <v>717</v>
      </c>
      <c r="O10" s="20">
        <v>142</v>
      </c>
      <c r="P10" s="20"/>
      <c r="Q10" s="20" t="s">
        <v>1285</v>
      </c>
      <c r="R10" s="20">
        <v>169537</v>
      </c>
      <c r="S10" s="20">
        <v>3222755400</v>
      </c>
      <c r="T10" s="20"/>
      <c r="U10" s="20" t="s">
        <v>864</v>
      </c>
    </row>
    <row r="11" spans="1:21" ht="15.75" customHeight="1">
      <c r="A11" s="20">
        <v>4</v>
      </c>
      <c r="B11" s="20" t="s">
        <v>2624</v>
      </c>
      <c r="C11" s="20" t="s">
        <v>1280</v>
      </c>
      <c r="D11" s="163" t="s">
        <v>1286</v>
      </c>
      <c r="E11" s="156">
        <v>44558</v>
      </c>
      <c r="F11" s="159">
        <v>4</v>
      </c>
      <c r="G11" s="159" t="s">
        <v>1282</v>
      </c>
      <c r="H11" s="20" t="s">
        <v>1055</v>
      </c>
      <c r="I11" s="164">
        <v>53</v>
      </c>
      <c r="J11" s="164" t="s">
        <v>1287</v>
      </c>
      <c r="K11" s="165">
        <v>2.7</v>
      </c>
      <c r="L11" s="20">
        <v>852</v>
      </c>
      <c r="M11" s="20">
        <v>762</v>
      </c>
      <c r="N11" s="20">
        <v>690</v>
      </c>
      <c r="O11" s="20">
        <v>58</v>
      </c>
      <c r="P11" s="20"/>
      <c r="Q11" s="20" t="s">
        <v>1288</v>
      </c>
      <c r="R11" s="20">
        <v>139939</v>
      </c>
      <c r="S11" s="20">
        <v>3222755400</v>
      </c>
      <c r="T11" s="20"/>
      <c r="U11" s="20" t="s">
        <v>864</v>
      </c>
    </row>
    <row r="12" spans="1:21" ht="15.75" customHeight="1">
      <c r="A12" s="20">
        <v>5</v>
      </c>
      <c r="B12" s="20" t="s">
        <v>2624</v>
      </c>
      <c r="C12" s="20" t="s">
        <v>1280</v>
      </c>
      <c r="D12" s="163" t="s">
        <v>1289</v>
      </c>
      <c r="E12" s="156">
        <v>44558</v>
      </c>
      <c r="F12" s="159">
        <v>3</v>
      </c>
      <c r="G12" s="159" t="s">
        <v>1290</v>
      </c>
      <c r="H12" s="20" t="s">
        <v>1055</v>
      </c>
      <c r="I12" s="164">
        <v>87</v>
      </c>
      <c r="J12" s="164" t="s">
        <v>1291</v>
      </c>
      <c r="K12" s="165">
        <v>45</v>
      </c>
      <c r="L12" s="20">
        <v>358</v>
      </c>
      <c r="M12" s="20">
        <v>328</v>
      </c>
      <c r="N12" s="20">
        <v>220</v>
      </c>
      <c r="O12" s="20">
        <v>101</v>
      </c>
      <c r="P12" s="20"/>
      <c r="Q12" s="20" t="s">
        <v>1292</v>
      </c>
      <c r="R12" s="20">
        <v>43179</v>
      </c>
      <c r="S12" s="20">
        <v>3222755400</v>
      </c>
      <c r="T12" s="20" t="s">
        <v>1293</v>
      </c>
      <c r="U12" s="20" t="s">
        <v>864</v>
      </c>
    </row>
    <row r="13" spans="1:21" ht="15.75" customHeight="1">
      <c r="A13" s="20">
        <v>6</v>
      </c>
      <c r="B13" s="20" t="s">
        <v>2624</v>
      </c>
      <c r="C13" s="20" t="s">
        <v>1294</v>
      </c>
      <c r="D13" s="163" t="s">
        <v>1295</v>
      </c>
      <c r="E13" s="156">
        <v>44558</v>
      </c>
      <c r="F13" s="159">
        <v>3</v>
      </c>
      <c r="G13" s="159" t="s">
        <v>1282</v>
      </c>
      <c r="H13" s="20" t="s">
        <v>1055</v>
      </c>
      <c r="I13" s="164">
        <v>41</v>
      </c>
      <c r="J13" s="164">
        <v>26</v>
      </c>
      <c r="K13" s="165">
        <v>0.2</v>
      </c>
      <c r="L13" s="20">
        <v>67</v>
      </c>
      <c r="M13" s="20">
        <v>63</v>
      </c>
      <c r="N13" s="20">
        <v>26</v>
      </c>
      <c r="O13" s="20">
        <v>34</v>
      </c>
      <c r="P13" s="20"/>
      <c r="Q13" s="20" t="s">
        <v>1296</v>
      </c>
      <c r="R13" s="20">
        <v>6791</v>
      </c>
      <c r="S13" s="20">
        <v>3221055600</v>
      </c>
      <c r="T13" s="20"/>
      <c r="U13" s="20" t="s">
        <v>1297</v>
      </c>
    </row>
    <row r="14" spans="1:21" ht="15.75" customHeight="1">
      <c r="A14" s="20">
        <v>7</v>
      </c>
      <c r="B14" s="20" t="s">
        <v>2624</v>
      </c>
      <c r="C14" s="20" t="s">
        <v>1294</v>
      </c>
      <c r="D14" s="163" t="s">
        <v>1295</v>
      </c>
      <c r="E14" s="156">
        <v>44558</v>
      </c>
      <c r="F14" s="159">
        <v>3</v>
      </c>
      <c r="G14" s="159" t="s">
        <v>1282</v>
      </c>
      <c r="H14" s="20" t="s">
        <v>1055</v>
      </c>
      <c r="I14" s="164">
        <v>42</v>
      </c>
      <c r="J14" s="164">
        <v>9</v>
      </c>
      <c r="K14" s="165">
        <v>2.1</v>
      </c>
      <c r="L14" s="20">
        <v>805</v>
      </c>
      <c r="M14" s="20">
        <v>733</v>
      </c>
      <c r="N14" s="20">
        <v>527</v>
      </c>
      <c r="O14" s="20">
        <v>184</v>
      </c>
      <c r="P14" s="20"/>
      <c r="Q14" s="20" t="s">
        <v>1298</v>
      </c>
      <c r="R14" s="20">
        <v>123880</v>
      </c>
      <c r="S14" s="20">
        <v>3221055600</v>
      </c>
      <c r="T14" s="20"/>
      <c r="U14" s="20" t="s">
        <v>1297</v>
      </c>
    </row>
    <row r="15" spans="1:21" ht="15.75" customHeight="1">
      <c r="A15" s="20">
        <v>8</v>
      </c>
      <c r="B15" s="20" t="s">
        <v>2624</v>
      </c>
      <c r="C15" s="20" t="s">
        <v>1294</v>
      </c>
      <c r="D15" s="163" t="s">
        <v>1295</v>
      </c>
      <c r="E15" s="156">
        <v>44558</v>
      </c>
      <c r="F15" s="159">
        <v>3</v>
      </c>
      <c r="G15" s="159" t="s">
        <v>1282</v>
      </c>
      <c r="H15" s="20" t="s">
        <v>1055</v>
      </c>
      <c r="I15" s="164">
        <v>43</v>
      </c>
      <c r="J15" s="164">
        <v>26</v>
      </c>
      <c r="K15" s="165">
        <v>1.3</v>
      </c>
      <c r="L15" s="20">
        <v>463</v>
      </c>
      <c r="M15" s="20">
        <v>420</v>
      </c>
      <c r="N15" s="20">
        <v>330</v>
      </c>
      <c r="O15" s="20">
        <v>81</v>
      </c>
      <c r="P15" s="20"/>
      <c r="Q15" s="20" t="s">
        <v>1299</v>
      </c>
      <c r="R15" s="20">
        <v>77489</v>
      </c>
      <c r="S15" s="20">
        <v>3221055600</v>
      </c>
      <c r="T15" s="20" t="s">
        <v>1293</v>
      </c>
      <c r="U15" s="20" t="s">
        <v>1297</v>
      </c>
    </row>
    <row r="16" spans="1:21" ht="15.75" customHeight="1">
      <c r="A16" s="20">
        <v>9</v>
      </c>
      <c r="B16" s="20" t="s">
        <v>2624</v>
      </c>
      <c r="C16" s="20" t="s">
        <v>1294</v>
      </c>
      <c r="D16" s="163" t="s">
        <v>1295</v>
      </c>
      <c r="E16" s="156">
        <v>44558</v>
      </c>
      <c r="F16" s="159">
        <v>3</v>
      </c>
      <c r="G16" s="159" t="s">
        <v>1282</v>
      </c>
      <c r="H16" s="20" t="s">
        <v>1055</v>
      </c>
      <c r="I16" s="164">
        <v>68</v>
      </c>
      <c r="J16" s="164">
        <v>29</v>
      </c>
      <c r="K16" s="165">
        <v>0.7</v>
      </c>
      <c r="L16" s="20">
        <v>187</v>
      </c>
      <c r="M16" s="20">
        <v>170</v>
      </c>
      <c r="N16" s="20">
        <v>83</v>
      </c>
      <c r="O16" s="20">
        <v>83</v>
      </c>
      <c r="P16" s="20"/>
      <c r="Q16" s="20" t="s">
        <v>1300</v>
      </c>
      <c r="R16" s="20">
        <v>20040</v>
      </c>
      <c r="S16" s="20">
        <v>3221055600</v>
      </c>
      <c r="T16" s="20"/>
      <c r="U16" s="20" t="s">
        <v>1297</v>
      </c>
    </row>
    <row r="17" spans="1:21" ht="15.75" customHeight="1">
      <c r="A17" s="20">
        <v>10</v>
      </c>
      <c r="B17" s="20" t="s">
        <v>2624</v>
      </c>
      <c r="C17" s="20" t="s">
        <v>1294</v>
      </c>
      <c r="D17" s="163" t="s">
        <v>1301</v>
      </c>
      <c r="E17" s="156">
        <v>44558</v>
      </c>
      <c r="F17" s="159">
        <v>4</v>
      </c>
      <c r="G17" s="159" t="s">
        <v>1282</v>
      </c>
      <c r="H17" s="20" t="s">
        <v>1055</v>
      </c>
      <c r="I17" s="164" t="s">
        <v>1302</v>
      </c>
      <c r="J17" s="164" t="s">
        <v>1303</v>
      </c>
      <c r="K17" s="165">
        <v>1.1000000000000001</v>
      </c>
      <c r="L17" s="20">
        <v>458</v>
      </c>
      <c r="M17" s="20">
        <v>419</v>
      </c>
      <c r="N17" s="20">
        <v>254</v>
      </c>
      <c r="O17" s="20">
        <v>150</v>
      </c>
      <c r="P17" s="20"/>
      <c r="Q17" s="20" t="s">
        <v>1304</v>
      </c>
      <c r="R17" s="20">
        <v>60696</v>
      </c>
      <c r="S17" s="20">
        <v>3221055600</v>
      </c>
      <c r="T17" s="20"/>
      <c r="U17" s="20" t="s">
        <v>1297</v>
      </c>
    </row>
    <row r="18" spans="1:21" ht="15.75" customHeight="1">
      <c r="A18" s="20">
        <v>11</v>
      </c>
      <c r="B18" s="20" t="s">
        <v>2624</v>
      </c>
      <c r="C18" s="20" t="s">
        <v>1294</v>
      </c>
      <c r="D18" s="163" t="s">
        <v>1301</v>
      </c>
      <c r="E18" s="156">
        <v>44558</v>
      </c>
      <c r="F18" s="159">
        <v>4</v>
      </c>
      <c r="G18" s="159" t="s">
        <v>1282</v>
      </c>
      <c r="H18" s="20" t="s">
        <v>1055</v>
      </c>
      <c r="I18" s="164" t="s">
        <v>1305</v>
      </c>
      <c r="J18" s="164" t="s">
        <v>1306</v>
      </c>
      <c r="K18" s="165">
        <v>2.1</v>
      </c>
      <c r="L18" s="20">
        <v>861</v>
      </c>
      <c r="M18" s="20">
        <v>777</v>
      </c>
      <c r="N18" s="20">
        <v>446</v>
      </c>
      <c r="O18" s="20">
        <v>308</v>
      </c>
      <c r="P18" s="20"/>
      <c r="Q18" s="20" t="s">
        <v>1307</v>
      </c>
      <c r="R18" s="20">
        <v>103205</v>
      </c>
      <c r="S18" s="20">
        <v>3221055600</v>
      </c>
      <c r="T18" s="20"/>
      <c r="U18" s="20" t="s">
        <v>1297</v>
      </c>
    </row>
    <row r="19" spans="1:21" ht="15.75" customHeight="1">
      <c r="A19" s="20">
        <v>12</v>
      </c>
      <c r="B19" s="20" t="s">
        <v>2624</v>
      </c>
      <c r="C19" s="20" t="s">
        <v>1294</v>
      </c>
      <c r="D19" s="163" t="s">
        <v>1301</v>
      </c>
      <c r="E19" s="156">
        <v>44558</v>
      </c>
      <c r="F19" s="159">
        <v>4</v>
      </c>
      <c r="G19" s="159" t="s">
        <v>1282</v>
      </c>
      <c r="H19" s="20" t="s">
        <v>1055</v>
      </c>
      <c r="I19" s="164" t="s">
        <v>1308</v>
      </c>
      <c r="J19" s="164" t="s">
        <v>1309</v>
      </c>
      <c r="K19" s="165">
        <v>1.6</v>
      </c>
      <c r="L19" s="20">
        <v>524</v>
      </c>
      <c r="M19" s="20">
        <v>483</v>
      </c>
      <c r="N19" s="20">
        <v>241</v>
      </c>
      <c r="O19" s="20">
        <v>223</v>
      </c>
      <c r="P19" s="20"/>
      <c r="Q19" s="20" t="s">
        <v>1310</v>
      </c>
      <c r="R19" s="20">
        <v>55575</v>
      </c>
      <c r="S19" s="20">
        <v>3221055600</v>
      </c>
      <c r="T19" s="20"/>
      <c r="U19" s="20" t="s">
        <v>1297</v>
      </c>
    </row>
    <row r="20" spans="1:21" ht="15.75" customHeight="1">
      <c r="A20" s="20">
        <v>13</v>
      </c>
      <c r="B20" s="20" t="s">
        <v>2624</v>
      </c>
      <c r="C20" s="20" t="s">
        <v>1294</v>
      </c>
      <c r="D20" s="163" t="s">
        <v>1301</v>
      </c>
      <c r="E20" s="156">
        <v>44558</v>
      </c>
      <c r="F20" s="159">
        <v>4</v>
      </c>
      <c r="G20" s="159" t="s">
        <v>1282</v>
      </c>
      <c r="H20" s="20" t="s">
        <v>1055</v>
      </c>
      <c r="I20" s="164" t="s">
        <v>1311</v>
      </c>
      <c r="J20" s="164" t="s">
        <v>1312</v>
      </c>
      <c r="K20" s="165">
        <v>1</v>
      </c>
      <c r="L20" s="20">
        <v>334</v>
      </c>
      <c r="M20" s="20">
        <v>308</v>
      </c>
      <c r="N20" s="20">
        <v>186</v>
      </c>
      <c r="O20" s="20">
        <v>111</v>
      </c>
      <c r="P20" s="20"/>
      <c r="Q20" s="20" t="s">
        <v>1313</v>
      </c>
      <c r="R20" s="20">
        <v>45203</v>
      </c>
      <c r="S20" s="20">
        <v>3221055600</v>
      </c>
      <c r="T20" s="20"/>
      <c r="U20" s="20" t="s">
        <v>1297</v>
      </c>
    </row>
    <row r="21" spans="1:21" ht="15.75" customHeight="1">
      <c r="A21" s="20">
        <v>14</v>
      </c>
      <c r="B21" s="20" t="s">
        <v>2624</v>
      </c>
      <c r="C21" s="20" t="s">
        <v>1294</v>
      </c>
      <c r="D21" s="163" t="s">
        <v>1301</v>
      </c>
      <c r="E21" s="156">
        <v>44558</v>
      </c>
      <c r="F21" s="159">
        <v>4</v>
      </c>
      <c r="G21" s="159" t="s">
        <v>1282</v>
      </c>
      <c r="H21" s="20" t="s">
        <v>1055</v>
      </c>
      <c r="I21" s="164" t="s">
        <v>1314</v>
      </c>
      <c r="J21" s="164" t="s">
        <v>1315</v>
      </c>
      <c r="K21" s="165">
        <v>1.2</v>
      </c>
      <c r="L21" s="20">
        <v>338</v>
      </c>
      <c r="M21" s="20">
        <v>312</v>
      </c>
      <c r="N21" s="20">
        <v>158</v>
      </c>
      <c r="O21" s="20">
        <v>142</v>
      </c>
      <c r="P21" s="20"/>
      <c r="Q21" s="20" t="s">
        <v>1316</v>
      </c>
      <c r="R21" s="20">
        <v>35934</v>
      </c>
      <c r="S21" s="20">
        <v>3221055600</v>
      </c>
      <c r="T21" s="20"/>
      <c r="U21" s="20" t="s">
        <v>1297</v>
      </c>
    </row>
    <row r="22" spans="1:21" ht="15.75" customHeight="1">
      <c r="A22" s="20">
        <v>15</v>
      </c>
      <c r="B22" s="20" t="s">
        <v>2624</v>
      </c>
      <c r="C22" s="20" t="s">
        <v>1294</v>
      </c>
      <c r="D22" s="163" t="s">
        <v>1301</v>
      </c>
      <c r="E22" s="156">
        <v>44558</v>
      </c>
      <c r="F22" s="159">
        <v>4</v>
      </c>
      <c r="G22" s="159" t="s">
        <v>1282</v>
      </c>
      <c r="H22" s="20" t="s">
        <v>1055</v>
      </c>
      <c r="I22" s="164" t="s">
        <v>1317</v>
      </c>
      <c r="J22" s="164" t="s">
        <v>1306</v>
      </c>
      <c r="K22" s="165">
        <v>0.7</v>
      </c>
      <c r="L22" s="20">
        <v>190</v>
      </c>
      <c r="M22" s="20">
        <v>174</v>
      </c>
      <c r="N22" s="20">
        <v>76</v>
      </c>
      <c r="O22" s="20">
        <v>91</v>
      </c>
      <c r="P22" s="20"/>
      <c r="Q22" s="20" t="s">
        <v>1318</v>
      </c>
      <c r="R22" s="20">
        <v>18545</v>
      </c>
      <c r="S22" s="20">
        <v>3221055600</v>
      </c>
      <c r="T22" s="20"/>
      <c r="U22" s="20" t="s">
        <v>1297</v>
      </c>
    </row>
    <row r="23" spans="1:21" ht="15.75" customHeight="1">
      <c r="A23" s="20">
        <v>16</v>
      </c>
      <c r="B23" s="20" t="s">
        <v>2624</v>
      </c>
      <c r="C23" s="20" t="s">
        <v>1294</v>
      </c>
      <c r="D23" s="163" t="s">
        <v>1301</v>
      </c>
      <c r="E23" s="156">
        <v>44558</v>
      </c>
      <c r="F23" s="159">
        <v>4</v>
      </c>
      <c r="G23" s="159" t="s">
        <v>1282</v>
      </c>
      <c r="H23" s="20" t="s">
        <v>1055</v>
      </c>
      <c r="I23" s="164" t="s">
        <v>1319</v>
      </c>
      <c r="J23" s="164" t="s">
        <v>1320</v>
      </c>
      <c r="K23" s="165">
        <v>2.6</v>
      </c>
      <c r="L23" s="166">
        <v>1036</v>
      </c>
      <c r="M23" s="20">
        <v>937</v>
      </c>
      <c r="N23" s="20">
        <v>552</v>
      </c>
      <c r="O23" s="20">
        <v>356</v>
      </c>
      <c r="P23" s="20"/>
      <c r="Q23" s="20" t="s">
        <v>1321</v>
      </c>
      <c r="R23" s="20">
        <v>125010</v>
      </c>
      <c r="S23" s="20">
        <v>3221055600</v>
      </c>
      <c r="T23" s="20"/>
      <c r="U23" s="20" t="s">
        <v>1297</v>
      </c>
    </row>
    <row r="24" spans="1:21" ht="15.75" customHeight="1">
      <c r="A24" s="20">
        <v>17</v>
      </c>
      <c r="B24" s="20" t="s">
        <v>2624</v>
      </c>
      <c r="C24" s="20" t="s">
        <v>1294</v>
      </c>
      <c r="D24" s="163" t="s">
        <v>1301</v>
      </c>
      <c r="E24" s="156">
        <v>44558</v>
      </c>
      <c r="F24" s="159">
        <v>4</v>
      </c>
      <c r="G24" s="159" t="s">
        <v>1282</v>
      </c>
      <c r="H24" s="20" t="s">
        <v>1055</v>
      </c>
      <c r="I24" s="164" t="s">
        <v>1322</v>
      </c>
      <c r="J24" s="164" t="s">
        <v>1323</v>
      </c>
      <c r="K24" s="165">
        <v>2.7</v>
      </c>
      <c r="L24" s="20">
        <v>949</v>
      </c>
      <c r="M24" s="20">
        <v>852</v>
      </c>
      <c r="N24" s="20">
        <v>642</v>
      </c>
      <c r="O24" s="20">
        <v>194</v>
      </c>
      <c r="P24" s="20"/>
      <c r="Q24" s="20" t="s">
        <v>1324</v>
      </c>
      <c r="R24" s="20">
        <v>132656</v>
      </c>
      <c r="S24" s="20">
        <v>3221055600</v>
      </c>
      <c r="T24" s="20"/>
      <c r="U24" s="20" t="s">
        <v>1297</v>
      </c>
    </row>
    <row r="25" spans="1:21" ht="15.75" customHeight="1">
      <c r="A25" s="20">
        <v>18</v>
      </c>
      <c r="B25" s="20" t="s">
        <v>2624</v>
      </c>
      <c r="C25" s="20" t="s">
        <v>1294</v>
      </c>
      <c r="D25" s="163" t="s">
        <v>1301</v>
      </c>
      <c r="E25" s="156">
        <v>44558</v>
      </c>
      <c r="F25" s="159">
        <v>4</v>
      </c>
      <c r="G25" s="159" t="s">
        <v>1282</v>
      </c>
      <c r="H25" s="20" t="s">
        <v>1055</v>
      </c>
      <c r="I25" s="164" t="s">
        <v>1322</v>
      </c>
      <c r="J25" s="164" t="s">
        <v>1325</v>
      </c>
      <c r="K25" s="165">
        <v>0.8</v>
      </c>
      <c r="L25" s="20">
        <v>265</v>
      </c>
      <c r="M25" s="20">
        <v>243</v>
      </c>
      <c r="N25" s="20">
        <v>143</v>
      </c>
      <c r="O25" s="20">
        <v>91</v>
      </c>
      <c r="P25" s="20"/>
      <c r="Q25" s="20" t="s">
        <v>1326</v>
      </c>
      <c r="R25" s="20">
        <v>34540</v>
      </c>
      <c r="S25" s="20">
        <v>3221055600</v>
      </c>
      <c r="T25" s="20"/>
      <c r="U25" s="20" t="s">
        <v>1297</v>
      </c>
    </row>
    <row r="26" spans="1:21" ht="15.75" customHeight="1">
      <c r="A26" s="20">
        <v>19</v>
      </c>
      <c r="B26" s="20" t="s">
        <v>2624</v>
      </c>
      <c r="C26" s="20" t="s">
        <v>1327</v>
      </c>
      <c r="D26" s="163" t="s">
        <v>1328</v>
      </c>
      <c r="E26" s="156">
        <v>44558</v>
      </c>
      <c r="F26" s="159">
        <v>4</v>
      </c>
      <c r="G26" s="159" t="s">
        <v>1282</v>
      </c>
      <c r="H26" s="20" t="s">
        <v>1055</v>
      </c>
      <c r="I26" s="164">
        <v>68</v>
      </c>
      <c r="J26" s="167" t="s">
        <v>1329</v>
      </c>
      <c r="K26" s="165">
        <v>1.5</v>
      </c>
      <c r="L26" s="20">
        <v>517</v>
      </c>
      <c r="M26" s="20">
        <v>470</v>
      </c>
      <c r="N26" s="20">
        <v>345</v>
      </c>
      <c r="O26" s="20">
        <v>118</v>
      </c>
      <c r="P26" s="20"/>
      <c r="Q26" s="20" t="s">
        <v>1330</v>
      </c>
      <c r="R26" s="20">
        <v>79253</v>
      </c>
      <c r="S26" s="20">
        <v>3221055600</v>
      </c>
      <c r="T26" s="20"/>
      <c r="U26" s="20" t="s">
        <v>1297</v>
      </c>
    </row>
    <row r="27" spans="1:21" ht="15.75" customHeight="1">
      <c r="A27" s="20">
        <v>20</v>
      </c>
      <c r="B27" s="20" t="s">
        <v>2624</v>
      </c>
      <c r="C27" s="20" t="s">
        <v>1327</v>
      </c>
      <c r="D27" s="163" t="s">
        <v>1328</v>
      </c>
      <c r="E27" s="156">
        <v>44558</v>
      </c>
      <c r="F27" s="159">
        <v>4</v>
      </c>
      <c r="G27" s="159" t="s">
        <v>1282</v>
      </c>
      <c r="H27" s="20" t="s">
        <v>1055</v>
      </c>
      <c r="I27" s="164">
        <v>103</v>
      </c>
      <c r="J27" s="164" t="s">
        <v>1291</v>
      </c>
      <c r="K27" s="165">
        <v>2.2999999999999998</v>
      </c>
      <c r="L27" s="20">
        <v>868</v>
      </c>
      <c r="M27" s="20">
        <v>801</v>
      </c>
      <c r="N27" s="20">
        <v>523</v>
      </c>
      <c r="O27" s="20">
        <v>254</v>
      </c>
      <c r="P27" s="20"/>
      <c r="Q27" s="20" t="s">
        <v>1331</v>
      </c>
      <c r="R27" s="20">
        <v>128789</v>
      </c>
      <c r="S27" s="20">
        <v>3221055600</v>
      </c>
      <c r="T27" s="20" t="s">
        <v>1293</v>
      </c>
      <c r="U27" s="20" t="s">
        <v>1297</v>
      </c>
    </row>
    <row r="28" spans="1:21" ht="15.75" customHeight="1">
      <c r="A28" s="20">
        <v>21</v>
      </c>
      <c r="B28" s="20" t="s">
        <v>2624</v>
      </c>
      <c r="C28" s="20" t="s">
        <v>1327</v>
      </c>
      <c r="D28" s="163" t="s">
        <v>1332</v>
      </c>
      <c r="E28" s="156">
        <v>44558</v>
      </c>
      <c r="F28" s="159">
        <v>3</v>
      </c>
      <c r="G28" s="159" t="s">
        <v>1282</v>
      </c>
      <c r="H28" s="20" t="s">
        <v>1055</v>
      </c>
      <c r="I28" s="164">
        <v>59</v>
      </c>
      <c r="J28" s="167" t="s">
        <v>1333</v>
      </c>
      <c r="K28" s="165">
        <v>1.7</v>
      </c>
      <c r="L28" s="20">
        <v>529</v>
      </c>
      <c r="M28" s="20">
        <v>484</v>
      </c>
      <c r="N28" s="20">
        <v>338</v>
      </c>
      <c r="O28" s="20">
        <v>137</v>
      </c>
      <c r="P28" s="20"/>
      <c r="Q28" s="20" t="s">
        <v>1334</v>
      </c>
      <c r="R28" s="20">
        <v>84347</v>
      </c>
      <c r="S28" s="20">
        <v>3221055600</v>
      </c>
      <c r="T28" s="20"/>
      <c r="U28" s="20" t="s">
        <v>1297</v>
      </c>
    </row>
    <row r="29" spans="1:21" ht="15.75" customHeight="1">
      <c r="A29" s="20">
        <v>22</v>
      </c>
      <c r="B29" s="20" t="s">
        <v>2624</v>
      </c>
      <c r="C29" s="20" t="s">
        <v>1327</v>
      </c>
      <c r="D29" s="163" t="s">
        <v>1335</v>
      </c>
      <c r="E29" s="156">
        <v>44558</v>
      </c>
      <c r="F29" s="159">
        <v>4</v>
      </c>
      <c r="G29" s="159" t="s">
        <v>1282</v>
      </c>
      <c r="H29" s="20" t="s">
        <v>1055</v>
      </c>
      <c r="I29" s="164" t="s">
        <v>1336</v>
      </c>
      <c r="J29" s="164" t="s">
        <v>1337</v>
      </c>
      <c r="K29" s="165">
        <v>0.5</v>
      </c>
      <c r="L29" s="20">
        <v>230</v>
      </c>
      <c r="M29" s="20">
        <v>211</v>
      </c>
      <c r="N29" s="20">
        <v>150</v>
      </c>
      <c r="O29" s="20">
        <v>55</v>
      </c>
      <c r="P29" s="20"/>
      <c r="Q29" s="20" t="s">
        <v>1338</v>
      </c>
      <c r="R29" s="20">
        <v>32131</v>
      </c>
      <c r="S29" s="20">
        <v>3221055600</v>
      </c>
      <c r="T29" s="20"/>
      <c r="U29" s="20" t="s">
        <v>1297</v>
      </c>
    </row>
    <row r="30" spans="1:21" ht="15.75" customHeight="1">
      <c r="A30" s="20">
        <v>23</v>
      </c>
      <c r="B30" s="20" t="s">
        <v>2624</v>
      </c>
      <c r="C30" s="20" t="s">
        <v>1327</v>
      </c>
      <c r="D30" s="163" t="s">
        <v>1335</v>
      </c>
      <c r="E30" s="156">
        <v>44558</v>
      </c>
      <c r="F30" s="159">
        <v>4</v>
      </c>
      <c r="G30" s="159" t="s">
        <v>1282</v>
      </c>
      <c r="H30" s="20" t="s">
        <v>1055</v>
      </c>
      <c r="I30" s="164" t="s">
        <v>1339</v>
      </c>
      <c r="J30" s="164" t="s">
        <v>1340</v>
      </c>
      <c r="K30" s="165">
        <v>0.6</v>
      </c>
      <c r="L30" s="20">
        <v>236</v>
      </c>
      <c r="M30" s="20">
        <v>215</v>
      </c>
      <c r="N30" s="20">
        <v>172</v>
      </c>
      <c r="O30" s="20">
        <v>39</v>
      </c>
      <c r="P30" s="20"/>
      <c r="Q30" s="20" t="s">
        <v>1341</v>
      </c>
      <c r="R30" s="20">
        <v>39595</v>
      </c>
      <c r="S30" s="20">
        <v>3221055600</v>
      </c>
      <c r="T30" s="20"/>
      <c r="U30" s="20" t="s">
        <v>1297</v>
      </c>
    </row>
    <row r="31" spans="1:21" ht="15.75" customHeight="1">
      <c r="A31" s="20">
        <v>24</v>
      </c>
      <c r="B31" s="20" t="s">
        <v>2624</v>
      </c>
      <c r="C31" s="20" t="s">
        <v>1327</v>
      </c>
      <c r="D31" s="163" t="s">
        <v>1335</v>
      </c>
      <c r="E31" s="156">
        <v>44558</v>
      </c>
      <c r="F31" s="159">
        <v>4</v>
      </c>
      <c r="G31" s="159" t="s">
        <v>1282</v>
      </c>
      <c r="H31" s="20" t="s">
        <v>1055</v>
      </c>
      <c r="I31" s="164" t="s">
        <v>1342</v>
      </c>
      <c r="J31" s="164" t="s">
        <v>1343</v>
      </c>
      <c r="K31" s="165">
        <v>0.5</v>
      </c>
      <c r="L31" s="20">
        <v>232</v>
      </c>
      <c r="M31" s="20">
        <v>214</v>
      </c>
      <c r="N31" s="20">
        <v>182</v>
      </c>
      <c r="O31" s="20">
        <v>28</v>
      </c>
      <c r="P31" s="20"/>
      <c r="Q31" s="20" t="s">
        <v>1344</v>
      </c>
      <c r="R31" s="20">
        <v>43483</v>
      </c>
      <c r="S31" s="20">
        <v>3221055600</v>
      </c>
      <c r="T31" s="20"/>
      <c r="U31" s="20" t="s">
        <v>1297</v>
      </c>
    </row>
    <row r="32" spans="1:21" ht="15.75" customHeight="1">
      <c r="A32" s="20">
        <v>25</v>
      </c>
      <c r="B32" s="20" t="s">
        <v>2624</v>
      </c>
      <c r="C32" s="20" t="s">
        <v>1327</v>
      </c>
      <c r="D32" s="163" t="s">
        <v>1335</v>
      </c>
      <c r="E32" s="156">
        <v>44558</v>
      </c>
      <c r="F32" s="159">
        <v>4</v>
      </c>
      <c r="G32" s="159" t="s">
        <v>1282</v>
      </c>
      <c r="H32" s="20" t="s">
        <v>1055</v>
      </c>
      <c r="I32" s="164" t="s">
        <v>1345</v>
      </c>
      <c r="J32" s="164" t="s">
        <v>1346</v>
      </c>
      <c r="K32" s="165">
        <v>0.7</v>
      </c>
      <c r="L32" s="20">
        <v>105</v>
      </c>
      <c r="M32" s="20">
        <v>98</v>
      </c>
      <c r="N32" s="20">
        <v>43</v>
      </c>
      <c r="O32" s="20">
        <v>51</v>
      </c>
      <c r="P32" s="20"/>
      <c r="Q32" s="20" t="s">
        <v>1347</v>
      </c>
      <c r="R32" s="20">
        <v>10984</v>
      </c>
      <c r="S32" s="20">
        <v>3221055600</v>
      </c>
      <c r="T32" s="20"/>
      <c r="U32" s="20" t="s">
        <v>1297</v>
      </c>
    </row>
    <row r="33" spans="1:21" ht="15.75" customHeight="1">
      <c r="A33" s="20">
        <v>26</v>
      </c>
      <c r="B33" s="20" t="s">
        <v>2624</v>
      </c>
      <c r="C33" s="20" t="s">
        <v>1327</v>
      </c>
      <c r="D33" s="163" t="s">
        <v>1335</v>
      </c>
      <c r="E33" s="156">
        <v>44558</v>
      </c>
      <c r="F33" s="159">
        <v>4</v>
      </c>
      <c r="G33" s="159" t="s">
        <v>1282</v>
      </c>
      <c r="H33" s="20" t="s">
        <v>1055</v>
      </c>
      <c r="I33" s="164" t="s">
        <v>1348</v>
      </c>
      <c r="J33" s="164" t="s">
        <v>1349</v>
      </c>
      <c r="K33" s="165">
        <v>1.6</v>
      </c>
      <c r="L33" s="20">
        <v>616</v>
      </c>
      <c r="M33" s="20">
        <v>558</v>
      </c>
      <c r="N33" s="20">
        <v>431</v>
      </c>
      <c r="O33" s="20">
        <v>112</v>
      </c>
      <c r="P33" s="20"/>
      <c r="Q33" s="20" t="s">
        <v>1350</v>
      </c>
      <c r="R33" s="20">
        <v>95616</v>
      </c>
      <c r="S33" s="20">
        <v>3221055600</v>
      </c>
      <c r="T33" s="20"/>
      <c r="U33" s="20" t="s">
        <v>1297</v>
      </c>
    </row>
    <row r="34" spans="1:21" ht="15.75" customHeight="1">
      <c r="A34" s="20">
        <v>27</v>
      </c>
      <c r="B34" s="20" t="s">
        <v>2624</v>
      </c>
      <c r="C34" s="20" t="s">
        <v>1327</v>
      </c>
      <c r="D34" s="163" t="s">
        <v>1335</v>
      </c>
      <c r="E34" s="156">
        <v>44558</v>
      </c>
      <c r="F34" s="159">
        <v>4</v>
      </c>
      <c r="G34" s="159" t="s">
        <v>1282</v>
      </c>
      <c r="H34" s="20" t="s">
        <v>1055</v>
      </c>
      <c r="I34" s="164" t="s">
        <v>1351</v>
      </c>
      <c r="J34" s="164" t="s">
        <v>1306</v>
      </c>
      <c r="K34" s="165">
        <v>1.2</v>
      </c>
      <c r="L34" s="20">
        <v>231</v>
      </c>
      <c r="M34" s="20">
        <v>209</v>
      </c>
      <c r="N34" s="20">
        <v>165</v>
      </c>
      <c r="O34" s="20">
        <v>38</v>
      </c>
      <c r="P34" s="20"/>
      <c r="Q34" s="20" t="s">
        <v>1352</v>
      </c>
      <c r="R34" s="20">
        <v>37301</v>
      </c>
      <c r="S34" s="20">
        <v>3221055600</v>
      </c>
      <c r="T34" s="20"/>
      <c r="U34" s="20" t="s">
        <v>1297</v>
      </c>
    </row>
    <row r="35" spans="1:21" ht="15.75" customHeight="1">
      <c r="A35" s="20">
        <v>28</v>
      </c>
      <c r="B35" s="20" t="s">
        <v>2624</v>
      </c>
      <c r="C35" s="20" t="s">
        <v>1327</v>
      </c>
      <c r="D35" s="163" t="s">
        <v>1335</v>
      </c>
      <c r="E35" s="156">
        <v>44558</v>
      </c>
      <c r="F35" s="159">
        <v>4</v>
      </c>
      <c r="G35" s="159" t="s">
        <v>1282</v>
      </c>
      <c r="H35" s="20" t="s">
        <v>1055</v>
      </c>
      <c r="I35" s="164" t="s">
        <v>1353</v>
      </c>
      <c r="J35" s="164" t="s">
        <v>1354</v>
      </c>
      <c r="K35" s="165">
        <v>0.1</v>
      </c>
      <c r="L35" s="20">
        <v>47</v>
      </c>
      <c r="M35" s="20">
        <v>42</v>
      </c>
      <c r="N35" s="20">
        <v>24</v>
      </c>
      <c r="O35" s="20">
        <v>17</v>
      </c>
      <c r="P35" s="20"/>
      <c r="Q35" s="20" t="s">
        <v>1355</v>
      </c>
      <c r="R35" s="20">
        <v>5174</v>
      </c>
      <c r="S35" s="20">
        <v>3221055600</v>
      </c>
      <c r="T35" s="20"/>
      <c r="U35" s="20" t="s">
        <v>1297</v>
      </c>
    </row>
    <row r="36" spans="1:21" ht="15.75" customHeight="1">
      <c r="A36" s="20">
        <v>29</v>
      </c>
      <c r="B36" s="20" t="s">
        <v>2624</v>
      </c>
      <c r="C36" s="20" t="s">
        <v>1327</v>
      </c>
      <c r="D36" s="163" t="s">
        <v>1335</v>
      </c>
      <c r="E36" s="156">
        <v>44558</v>
      </c>
      <c r="F36" s="159">
        <v>4</v>
      </c>
      <c r="G36" s="159" t="s">
        <v>1282</v>
      </c>
      <c r="H36" s="20" t="s">
        <v>1055</v>
      </c>
      <c r="I36" s="164" t="s">
        <v>1356</v>
      </c>
      <c r="J36" s="164" t="s">
        <v>1349</v>
      </c>
      <c r="K36" s="165">
        <v>1.4</v>
      </c>
      <c r="L36" s="20">
        <v>539</v>
      </c>
      <c r="M36" s="20">
        <v>493</v>
      </c>
      <c r="N36" s="20">
        <v>378</v>
      </c>
      <c r="O36" s="20">
        <v>105</v>
      </c>
      <c r="P36" s="20"/>
      <c r="Q36" s="20" t="s">
        <v>1357</v>
      </c>
      <c r="R36" s="20">
        <v>91804</v>
      </c>
      <c r="S36" s="20">
        <v>3221055600</v>
      </c>
      <c r="T36" s="20"/>
      <c r="U36" s="20" t="s">
        <v>1297</v>
      </c>
    </row>
    <row r="37" spans="1:21" ht="15.75" customHeight="1">
      <c r="A37" s="20">
        <v>30</v>
      </c>
      <c r="B37" s="20" t="s">
        <v>2624</v>
      </c>
      <c r="C37" s="20" t="s">
        <v>1327</v>
      </c>
      <c r="D37" s="163" t="s">
        <v>1335</v>
      </c>
      <c r="E37" s="156">
        <v>44558</v>
      </c>
      <c r="F37" s="159">
        <v>4</v>
      </c>
      <c r="G37" s="159" t="s">
        <v>1282</v>
      </c>
      <c r="H37" s="20" t="s">
        <v>1055</v>
      </c>
      <c r="I37" s="164" t="s">
        <v>1358</v>
      </c>
      <c r="J37" s="164" t="s">
        <v>1359</v>
      </c>
      <c r="K37" s="165">
        <v>0.7</v>
      </c>
      <c r="L37" s="20">
        <v>264</v>
      </c>
      <c r="M37" s="20">
        <v>239</v>
      </c>
      <c r="N37" s="20">
        <v>192</v>
      </c>
      <c r="O37" s="20">
        <v>43</v>
      </c>
      <c r="P37" s="20"/>
      <c r="Q37" s="20" t="s">
        <v>1360</v>
      </c>
      <c r="R37" s="20">
        <v>44374</v>
      </c>
      <c r="S37" s="20">
        <v>3221055600</v>
      </c>
      <c r="T37" s="20"/>
      <c r="U37" s="20" t="s">
        <v>1297</v>
      </c>
    </row>
    <row r="38" spans="1:21" ht="15.75" customHeight="1">
      <c r="A38" s="20">
        <v>31</v>
      </c>
      <c r="B38" s="20" t="s">
        <v>2624</v>
      </c>
      <c r="C38" s="20" t="s">
        <v>1327</v>
      </c>
      <c r="D38" s="163" t="s">
        <v>1335</v>
      </c>
      <c r="E38" s="156">
        <v>44558</v>
      </c>
      <c r="F38" s="159">
        <v>4</v>
      </c>
      <c r="G38" s="159" t="s">
        <v>1282</v>
      </c>
      <c r="H38" s="20" t="s">
        <v>1055</v>
      </c>
      <c r="I38" s="164" t="s">
        <v>1358</v>
      </c>
      <c r="J38" s="164" t="s">
        <v>1346</v>
      </c>
      <c r="K38" s="165">
        <v>1.1000000000000001</v>
      </c>
      <c r="L38" s="20">
        <v>504</v>
      </c>
      <c r="M38" s="20">
        <v>457</v>
      </c>
      <c r="N38" s="20">
        <v>330</v>
      </c>
      <c r="O38" s="20">
        <v>117</v>
      </c>
      <c r="P38" s="20"/>
      <c r="Q38" s="20" t="s">
        <v>1361</v>
      </c>
      <c r="R38" s="20">
        <v>77147</v>
      </c>
      <c r="S38" s="20">
        <v>3221055600</v>
      </c>
      <c r="T38" s="20"/>
      <c r="U38" s="20" t="s">
        <v>1297</v>
      </c>
    </row>
    <row r="39" spans="1:21" ht="15.75" customHeight="1">
      <c r="A39" s="20">
        <v>32</v>
      </c>
      <c r="B39" s="20" t="s">
        <v>2624</v>
      </c>
      <c r="C39" s="20" t="s">
        <v>1327</v>
      </c>
      <c r="D39" s="163" t="s">
        <v>1362</v>
      </c>
      <c r="E39" s="156">
        <v>44558</v>
      </c>
      <c r="F39" s="159">
        <v>4</v>
      </c>
      <c r="G39" s="159" t="s">
        <v>1282</v>
      </c>
      <c r="H39" s="20" t="s">
        <v>1363</v>
      </c>
      <c r="I39" s="164">
        <v>96</v>
      </c>
      <c r="J39" s="164">
        <v>12</v>
      </c>
      <c r="K39" s="165">
        <v>2.6</v>
      </c>
      <c r="L39" s="20">
        <v>407</v>
      </c>
      <c r="M39" s="20">
        <v>382</v>
      </c>
      <c r="N39" s="20">
        <v>151</v>
      </c>
      <c r="O39" s="20">
        <v>212</v>
      </c>
      <c r="P39" s="20"/>
      <c r="Q39" s="20" t="s">
        <v>1364</v>
      </c>
      <c r="R39" s="20">
        <v>14541</v>
      </c>
      <c r="S39" s="20">
        <v>3221055600</v>
      </c>
      <c r="T39" s="20"/>
      <c r="U39" s="20" t="s">
        <v>1297</v>
      </c>
    </row>
    <row r="40" spans="1:21" ht="15.75" customHeight="1">
      <c r="A40" s="20">
        <v>33</v>
      </c>
      <c r="B40" s="20" t="s">
        <v>2624</v>
      </c>
      <c r="C40" s="20" t="s">
        <v>1327</v>
      </c>
      <c r="D40" s="163" t="s">
        <v>1365</v>
      </c>
      <c r="E40" s="156">
        <v>44558</v>
      </c>
      <c r="F40" s="159">
        <v>3</v>
      </c>
      <c r="G40" s="159" t="s">
        <v>1282</v>
      </c>
      <c r="H40" s="20" t="s">
        <v>1055</v>
      </c>
      <c r="I40" s="164">
        <v>97</v>
      </c>
      <c r="J40" s="164">
        <v>16</v>
      </c>
      <c r="K40" s="165">
        <v>2.4</v>
      </c>
      <c r="L40" s="20">
        <v>973</v>
      </c>
      <c r="M40" s="20">
        <v>891</v>
      </c>
      <c r="N40" s="20">
        <v>773</v>
      </c>
      <c r="O40" s="20">
        <v>103</v>
      </c>
      <c r="P40" s="20"/>
      <c r="Q40" s="20" t="s">
        <v>1366</v>
      </c>
      <c r="R40" s="20">
        <v>184547</v>
      </c>
      <c r="S40" s="20">
        <v>3221055600</v>
      </c>
      <c r="T40" s="20"/>
      <c r="U40" s="20" t="s">
        <v>1297</v>
      </c>
    </row>
    <row r="41" spans="1:21" ht="15.75" customHeight="1">
      <c r="A41" s="20">
        <v>34</v>
      </c>
      <c r="B41" s="20" t="s">
        <v>2624</v>
      </c>
      <c r="C41" s="20" t="s">
        <v>1327</v>
      </c>
      <c r="D41" s="163" t="s">
        <v>1367</v>
      </c>
      <c r="E41" s="156">
        <v>44558</v>
      </c>
      <c r="F41" s="159">
        <v>3</v>
      </c>
      <c r="G41" s="159" t="s">
        <v>1282</v>
      </c>
      <c r="H41" s="20" t="s">
        <v>1368</v>
      </c>
      <c r="I41" s="164">
        <v>110</v>
      </c>
      <c r="J41" s="164">
        <v>5</v>
      </c>
      <c r="K41" s="165">
        <v>0.3</v>
      </c>
      <c r="L41" s="20">
        <v>35</v>
      </c>
      <c r="M41" s="20">
        <v>32</v>
      </c>
      <c r="N41" s="20">
        <v>9</v>
      </c>
      <c r="O41" s="20">
        <v>22</v>
      </c>
      <c r="P41" s="20"/>
      <c r="Q41" s="20" t="s">
        <v>1369</v>
      </c>
      <c r="R41" s="20">
        <v>1725</v>
      </c>
      <c r="S41" s="20">
        <v>3221055600</v>
      </c>
      <c r="T41" s="20"/>
      <c r="U41" s="20" t="s">
        <v>1297</v>
      </c>
    </row>
    <row r="42" spans="1:21" ht="15.75" customHeight="1">
      <c r="A42" s="20">
        <v>35</v>
      </c>
      <c r="B42" s="20" t="s">
        <v>2624</v>
      </c>
      <c r="C42" s="20" t="s">
        <v>1370</v>
      </c>
      <c r="D42" s="163" t="s">
        <v>1371</v>
      </c>
      <c r="E42" s="156">
        <v>44558</v>
      </c>
      <c r="F42" s="159">
        <v>3</v>
      </c>
      <c r="G42" s="159" t="s">
        <v>1282</v>
      </c>
      <c r="H42" s="20" t="s">
        <v>1055</v>
      </c>
      <c r="I42" s="164">
        <v>54</v>
      </c>
      <c r="J42" s="164">
        <v>24</v>
      </c>
      <c r="K42" s="165">
        <v>0.6</v>
      </c>
      <c r="L42" s="20">
        <v>284</v>
      </c>
      <c r="M42" s="20">
        <v>258</v>
      </c>
      <c r="N42" s="20">
        <v>165</v>
      </c>
      <c r="O42" s="20">
        <v>88</v>
      </c>
      <c r="P42" s="20"/>
      <c r="Q42" s="20" t="s">
        <v>1372</v>
      </c>
      <c r="R42" s="20">
        <v>38568</v>
      </c>
      <c r="S42" s="20">
        <v>3221055602</v>
      </c>
      <c r="T42" s="20"/>
      <c r="U42" s="20" t="s">
        <v>1297</v>
      </c>
    </row>
    <row r="43" spans="1:21" ht="15.75" customHeight="1">
      <c r="A43" s="20">
        <v>36</v>
      </c>
      <c r="B43" s="20" t="s">
        <v>2624</v>
      </c>
      <c r="C43" s="20" t="s">
        <v>1370</v>
      </c>
      <c r="D43" s="163" t="s">
        <v>1371</v>
      </c>
      <c r="E43" s="156">
        <v>44558</v>
      </c>
      <c r="F43" s="159">
        <v>3</v>
      </c>
      <c r="G43" s="159" t="s">
        <v>1282</v>
      </c>
      <c r="H43" s="20" t="s">
        <v>1055</v>
      </c>
      <c r="I43" s="164">
        <v>72</v>
      </c>
      <c r="J43" s="164">
        <v>18</v>
      </c>
      <c r="K43" s="165">
        <v>2</v>
      </c>
      <c r="L43" s="20">
        <v>590</v>
      </c>
      <c r="M43" s="20">
        <v>540</v>
      </c>
      <c r="N43" s="20">
        <v>430</v>
      </c>
      <c r="O43" s="20">
        <v>97</v>
      </c>
      <c r="P43" s="20"/>
      <c r="Q43" s="20" t="s">
        <v>1373</v>
      </c>
      <c r="R43" s="20">
        <v>104452</v>
      </c>
      <c r="S43" s="20">
        <v>3221055602</v>
      </c>
      <c r="T43" s="20"/>
      <c r="U43" s="20" t="s">
        <v>1297</v>
      </c>
    </row>
    <row r="44" spans="1:21" ht="15.75" customHeight="1">
      <c r="A44" s="20">
        <v>37</v>
      </c>
      <c r="B44" s="20" t="s">
        <v>2624</v>
      </c>
      <c r="C44" s="20" t="s">
        <v>1370</v>
      </c>
      <c r="D44" s="163" t="s">
        <v>1371</v>
      </c>
      <c r="E44" s="156">
        <v>44558</v>
      </c>
      <c r="F44" s="159">
        <v>3</v>
      </c>
      <c r="G44" s="159" t="s">
        <v>1282</v>
      </c>
      <c r="H44" s="20" t="s">
        <v>1055</v>
      </c>
      <c r="I44" s="164">
        <v>90</v>
      </c>
      <c r="J44" s="164">
        <v>12</v>
      </c>
      <c r="K44" s="165">
        <v>1.7</v>
      </c>
      <c r="L44" s="20">
        <v>859</v>
      </c>
      <c r="M44" s="20">
        <v>786</v>
      </c>
      <c r="N44" s="20">
        <v>622</v>
      </c>
      <c r="O44" s="20">
        <v>152</v>
      </c>
      <c r="P44" s="20"/>
      <c r="Q44" s="20" t="s">
        <v>1374</v>
      </c>
      <c r="R44" s="20">
        <v>148856</v>
      </c>
      <c r="S44" s="20">
        <v>3221055602</v>
      </c>
      <c r="T44" s="20"/>
      <c r="U44" s="20" t="s">
        <v>1297</v>
      </c>
    </row>
    <row r="45" spans="1:21" ht="15.75" customHeight="1">
      <c r="A45" s="20">
        <v>38</v>
      </c>
      <c r="B45" s="20" t="s">
        <v>2624</v>
      </c>
      <c r="C45" s="20" t="s">
        <v>1370</v>
      </c>
      <c r="D45" s="163" t="s">
        <v>1375</v>
      </c>
      <c r="E45" s="156">
        <v>44558</v>
      </c>
      <c r="F45" s="159">
        <v>4</v>
      </c>
      <c r="G45" s="159" t="s">
        <v>1282</v>
      </c>
      <c r="H45" s="20" t="s">
        <v>1055</v>
      </c>
      <c r="I45" s="164" t="s">
        <v>1376</v>
      </c>
      <c r="J45" s="164" t="s">
        <v>1377</v>
      </c>
      <c r="K45" s="165">
        <v>2.1</v>
      </c>
      <c r="L45" s="20">
        <v>686</v>
      </c>
      <c r="M45" s="20">
        <v>627</v>
      </c>
      <c r="N45" s="20">
        <v>524</v>
      </c>
      <c r="O45" s="20">
        <v>88</v>
      </c>
      <c r="P45" s="20"/>
      <c r="Q45" s="20" t="s">
        <v>1378</v>
      </c>
      <c r="R45" s="20">
        <v>128990</v>
      </c>
      <c r="S45" s="20">
        <v>3221055602</v>
      </c>
      <c r="T45" s="20"/>
      <c r="U45" s="20" t="s">
        <v>1297</v>
      </c>
    </row>
    <row r="46" spans="1:21" ht="15.75" customHeight="1">
      <c r="A46" s="20">
        <v>39</v>
      </c>
      <c r="B46" s="20" t="s">
        <v>2624</v>
      </c>
      <c r="C46" s="20" t="s">
        <v>1370</v>
      </c>
      <c r="D46" s="163" t="s">
        <v>1375</v>
      </c>
      <c r="E46" s="156">
        <v>44558</v>
      </c>
      <c r="F46" s="159">
        <v>4</v>
      </c>
      <c r="G46" s="159" t="s">
        <v>1282</v>
      </c>
      <c r="H46" s="20" t="s">
        <v>1055</v>
      </c>
      <c r="I46" s="164" t="s">
        <v>1379</v>
      </c>
      <c r="J46" s="164" t="s">
        <v>1380</v>
      </c>
      <c r="K46" s="165">
        <v>1.3</v>
      </c>
      <c r="L46" s="20">
        <v>528</v>
      </c>
      <c r="M46" s="20">
        <v>484</v>
      </c>
      <c r="N46" s="20">
        <v>314</v>
      </c>
      <c r="O46" s="20">
        <v>152</v>
      </c>
      <c r="P46" s="20"/>
      <c r="Q46" s="20" t="s">
        <v>1381</v>
      </c>
      <c r="R46" s="20">
        <v>72083</v>
      </c>
      <c r="S46" s="20">
        <v>3221055602</v>
      </c>
      <c r="T46" s="20"/>
      <c r="U46" s="20" t="s">
        <v>1297</v>
      </c>
    </row>
    <row r="47" spans="1:21" ht="15.75" customHeight="1">
      <c r="A47" s="20">
        <v>40</v>
      </c>
      <c r="B47" s="20" t="s">
        <v>2624</v>
      </c>
      <c r="C47" s="20" t="s">
        <v>1370</v>
      </c>
      <c r="D47" s="163" t="s">
        <v>1375</v>
      </c>
      <c r="E47" s="156">
        <v>44558</v>
      </c>
      <c r="F47" s="159">
        <v>4</v>
      </c>
      <c r="G47" s="159" t="s">
        <v>1282</v>
      </c>
      <c r="H47" s="20" t="s">
        <v>1055</v>
      </c>
      <c r="I47" s="164" t="s">
        <v>1382</v>
      </c>
      <c r="J47" s="164" t="s">
        <v>1380</v>
      </c>
      <c r="K47" s="165">
        <v>3</v>
      </c>
      <c r="L47" s="20">
        <v>1462</v>
      </c>
      <c r="M47" s="20">
        <v>1321</v>
      </c>
      <c r="N47" s="20">
        <v>1050</v>
      </c>
      <c r="O47" s="20">
        <v>239</v>
      </c>
      <c r="P47" s="20"/>
      <c r="Q47" s="20" t="s">
        <v>1383</v>
      </c>
      <c r="R47" s="20">
        <v>250461</v>
      </c>
      <c r="S47" s="20">
        <v>3221055602</v>
      </c>
      <c r="T47" s="20"/>
      <c r="U47" s="20" t="s">
        <v>1297</v>
      </c>
    </row>
    <row r="48" spans="1:21" ht="15.75" customHeight="1">
      <c r="A48" s="20">
        <v>41</v>
      </c>
      <c r="B48" s="20" t="s">
        <v>2624</v>
      </c>
      <c r="C48" s="20" t="s">
        <v>1370</v>
      </c>
      <c r="D48" s="163" t="s">
        <v>1375</v>
      </c>
      <c r="E48" s="156">
        <v>44558</v>
      </c>
      <c r="F48" s="159">
        <v>4</v>
      </c>
      <c r="G48" s="159" t="s">
        <v>1282</v>
      </c>
      <c r="H48" s="20" t="s">
        <v>1055</v>
      </c>
      <c r="I48" s="164" t="s">
        <v>1384</v>
      </c>
      <c r="J48" s="164" t="s">
        <v>1377</v>
      </c>
      <c r="K48" s="165">
        <v>1.7</v>
      </c>
      <c r="L48" s="20">
        <v>855</v>
      </c>
      <c r="M48" s="20">
        <v>774</v>
      </c>
      <c r="N48" s="20">
        <v>617</v>
      </c>
      <c r="O48" s="20">
        <v>139</v>
      </c>
      <c r="P48" s="20"/>
      <c r="Q48" s="20" t="s">
        <v>1385</v>
      </c>
      <c r="R48" s="20">
        <v>150874</v>
      </c>
      <c r="S48" s="20">
        <v>3221055602</v>
      </c>
      <c r="T48" s="20"/>
      <c r="U48" s="20" t="s">
        <v>1297</v>
      </c>
    </row>
    <row r="49" spans="1:21" ht="15.75" customHeight="1">
      <c r="A49" s="20">
        <v>42</v>
      </c>
      <c r="B49" s="20" t="s">
        <v>2624</v>
      </c>
      <c r="C49" s="20" t="s">
        <v>1370</v>
      </c>
      <c r="D49" s="163" t="s">
        <v>1375</v>
      </c>
      <c r="E49" s="156">
        <v>44558</v>
      </c>
      <c r="F49" s="159">
        <v>4</v>
      </c>
      <c r="G49" s="159" t="s">
        <v>1282</v>
      </c>
      <c r="H49" s="20" t="s">
        <v>1055</v>
      </c>
      <c r="I49" s="164" t="s">
        <v>1386</v>
      </c>
      <c r="J49" s="164" t="s">
        <v>1380</v>
      </c>
      <c r="K49" s="165">
        <v>0.9</v>
      </c>
      <c r="L49" s="20">
        <v>305</v>
      </c>
      <c r="M49" s="20">
        <v>280</v>
      </c>
      <c r="N49" s="20">
        <v>174</v>
      </c>
      <c r="O49" s="20">
        <v>95</v>
      </c>
      <c r="P49" s="20"/>
      <c r="Q49" s="20" t="s">
        <v>1387</v>
      </c>
      <c r="R49" s="20">
        <v>56764</v>
      </c>
      <c r="S49" s="20">
        <v>3221055602</v>
      </c>
      <c r="T49" s="20" t="s">
        <v>1293</v>
      </c>
      <c r="U49" s="20" t="s">
        <v>1297</v>
      </c>
    </row>
    <row r="50" spans="1:21" ht="15.75" customHeight="1">
      <c r="A50" s="20">
        <v>43</v>
      </c>
      <c r="B50" s="20" t="s">
        <v>2624</v>
      </c>
      <c r="C50" s="20" t="s">
        <v>1370</v>
      </c>
      <c r="D50" s="163" t="s">
        <v>1375</v>
      </c>
      <c r="E50" s="156">
        <v>44558</v>
      </c>
      <c r="F50" s="159">
        <v>4</v>
      </c>
      <c r="G50" s="159" t="s">
        <v>1282</v>
      </c>
      <c r="H50" s="20" t="s">
        <v>1055</v>
      </c>
      <c r="I50" s="164" t="s">
        <v>1388</v>
      </c>
      <c r="J50" s="164" t="s">
        <v>1323</v>
      </c>
      <c r="K50" s="165">
        <v>3</v>
      </c>
      <c r="L50" s="20">
        <v>1493</v>
      </c>
      <c r="M50" s="20">
        <v>1354</v>
      </c>
      <c r="N50" s="20">
        <v>1212</v>
      </c>
      <c r="O50" s="20">
        <v>112</v>
      </c>
      <c r="P50" s="20"/>
      <c r="Q50" s="20" t="s">
        <v>1389</v>
      </c>
      <c r="R50" s="20">
        <v>280715</v>
      </c>
      <c r="S50" s="20">
        <v>3221055602</v>
      </c>
      <c r="T50" s="20"/>
      <c r="U50" s="20" t="s">
        <v>1297</v>
      </c>
    </row>
    <row r="51" spans="1:21" ht="15.75" customHeight="1">
      <c r="A51" s="20">
        <v>44</v>
      </c>
      <c r="B51" s="20" t="s">
        <v>2624</v>
      </c>
      <c r="C51" s="20" t="s">
        <v>1370</v>
      </c>
      <c r="D51" s="163" t="s">
        <v>1375</v>
      </c>
      <c r="E51" s="156">
        <v>44558</v>
      </c>
      <c r="F51" s="159">
        <v>4</v>
      </c>
      <c r="G51" s="159" t="s">
        <v>1282</v>
      </c>
      <c r="H51" s="20" t="s">
        <v>1055</v>
      </c>
      <c r="I51" s="164" t="s">
        <v>1390</v>
      </c>
      <c r="J51" s="164" t="s">
        <v>1320</v>
      </c>
      <c r="K51" s="165">
        <v>1.1000000000000001</v>
      </c>
      <c r="L51" s="20">
        <v>408</v>
      </c>
      <c r="M51" s="20">
        <v>366</v>
      </c>
      <c r="N51" s="20">
        <v>302</v>
      </c>
      <c r="O51" s="20">
        <v>57</v>
      </c>
      <c r="P51" s="20"/>
      <c r="Q51" s="20" t="s">
        <v>1391</v>
      </c>
      <c r="R51" s="20">
        <v>68877</v>
      </c>
      <c r="S51" s="20">
        <v>3221055602</v>
      </c>
      <c r="T51" s="20"/>
      <c r="U51" s="20" t="s">
        <v>1297</v>
      </c>
    </row>
    <row r="52" spans="1:21" ht="15.75" customHeight="1">
      <c r="A52" s="20">
        <v>45</v>
      </c>
      <c r="B52" s="20" t="s">
        <v>2624</v>
      </c>
      <c r="C52" s="20" t="s">
        <v>1370</v>
      </c>
      <c r="D52" s="163" t="s">
        <v>1392</v>
      </c>
      <c r="E52" s="156">
        <v>44558</v>
      </c>
      <c r="F52" s="159">
        <v>4</v>
      </c>
      <c r="G52" s="159" t="s">
        <v>1282</v>
      </c>
      <c r="H52" s="20" t="s">
        <v>1055</v>
      </c>
      <c r="I52" s="164">
        <v>33</v>
      </c>
      <c r="J52" s="164" t="s">
        <v>1393</v>
      </c>
      <c r="K52" s="165">
        <v>3</v>
      </c>
      <c r="L52" s="20">
        <v>1159</v>
      </c>
      <c r="M52" s="20">
        <v>1046</v>
      </c>
      <c r="N52" s="20">
        <v>954</v>
      </c>
      <c r="O52" s="20">
        <v>71</v>
      </c>
      <c r="P52" s="20"/>
      <c r="Q52" s="20" t="s">
        <v>1394</v>
      </c>
      <c r="R52" s="20">
        <v>211430</v>
      </c>
      <c r="S52" s="20">
        <v>3221055602</v>
      </c>
      <c r="T52" s="20"/>
      <c r="U52" s="20" t="s">
        <v>1297</v>
      </c>
    </row>
    <row r="53" spans="1:21" ht="15.75" customHeight="1">
      <c r="A53" s="20">
        <v>46</v>
      </c>
      <c r="B53" s="20" t="s">
        <v>2624</v>
      </c>
      <c r="C53" s="20" t="s">
        <v>1370</v>
      </c>
      <c r="D53" s="163" t="s">
        <v>1392</v>
      </c>
      <c r="E53" s="156">
        <v>44558</v>
      </c>
      <c r="F53" s="159">
        <v>4</v>
      </c>
      <c r="G53" s="159" t="s">
        <v>1282</v>
      </c>
      <c r="H53" s="20" t="s">
        <v>1055</v>
      </c>
      <c r="I53" s="164">
        <v>49</v>
      </c>
      <c r="J53" s="164" t="s">
        <v>1395</v>
      </c>
      <c r="K53" s="165">
        <v>2.5</v>
      </c>
      <c r="L53" s="20">
        <v>1159</v>
      </c>
      <c r="M53" s="20">
        <v>1035</v>
      </c>
      <c r="N53" s="20">
        <v>824</v>
      </c>
      <c r="O53" s="20">
        <v>183</v>
      </c>
      <c r="P53" s="20"/>
      <c r="Q53" s="20" t="s">
        <v>1396</v>
      </c>
      <c r="R53" s="20">
        <v>175073</v>
      </c>
      <c r="S53" s="20">
        <v>3221055602</v>
      </c>
      <c r="T53" s="20"/>
      <c r="U53" s="20" t="s">
        <v>1297</v>
      </c>
    </row>
    <row r="54" spans="1:21" ht="15.75" customHeight="1">
      <c r="A54" s="20">
        <v>47</v>
      </c>
      <c r="B54" s="20" t="s">
        <v>2624</v>
      </c>
      <c r="C54" s="20" t="s">
        <v>1370</v>
      </c>
      <c r="D54" s="163" t="s">
        <v>1397</v>
      </c>
      <c r="E54" s="156">
        <v>44558</v>
      </c>
      <c r="F54" s="159">
        <v>3</v>
      </c>
      <c r="G54" s="159" t="s">
        <v>1282</v>
      </c>
      <c r="H54" s="20" t="s">
        <v>1055</v>
      </c>
      <c r="I54" s="164">
        <v>54</v>
      </c>
      <c r="J54" s="164" t="s">
        <v>1398</v>
      </c>
      <c r="K54" s="165">
        <v>2.4</v>
      </c>
      <c r="L54" s="20">
        <v>821</v>
      </c>
      <c r="M54" s="20">
        <v>743</v>
      </c>
      <c r="N54" s="20">
        <v>634</v>
      </c>
      <c r="O54" s="20">
        <v>94</v>
      </c>
      <c r="P54" s="20"/>
      <c r="Q54" s="20" t="s">
        <v>1399</v>
      </c>
      <c r="R54" s="20">
        <v>147103</v>
      </c>
      <c r="S54" s="20">
        <v>3221055602</v>
      </c>
      <c r="T54" s="20"/>
      <c r="U54" s="20" t="s">
        <v>1297</v>
      </c>
    </row>
    <row r="55" spans="1:21" ht="15.75" customHeight="1">
      <c r="A55" s="20">
        <v>48</v>
      </c>
      <c r="B55" s="20" t="s">
        <v>2624</v>
      </c>
      <c r="C55" s="20" t="s">
        <v>1400</v>
      </c>
      <c r="D55" s="163" t="s">
        <v>1401</v>
      </c>
      <c r="E55" s="156">
        <v>44558</v>
      </c>
      <c r="F55" s="159">
        <v>4</v>
      </c>
      <c r="G55" s="159" t="s">
        <v>1282</v>
      </c>
      <c r="H55" s="20" t="s">
        <v>1055</v>
      </c>
      <c r="I55" s="164">
        <v>7</v>
      </c>
      <c r="J55" s="164" t="s">
        <v>1402</v>
      </c>
      <c r="K55" s="165">
        <v>0.6</v>
      </c>
      <c r="L55" s="20">
        <v>217</v>
      </c>
      <c r="M55" s="20">
        <v>197</v>
      </c>
      <c r="N55" s="20">
        <v>135</v>
      </c>
      <c r="O55" s="20">
        <v>58</v>
      </c>
      <c r="P55" s="20"/>
      <c r="Q55" s="20" t="s">
        <v>1403</v>
      </c>
      <c r="R55" s="20">
        <v>31138</v>
      </c>
      <c r="S55" s="20">
        <v>3221055602</v>
      </c>
      <c r="T55" s="20"/>
      <c r="U55" s="20" t="s">
        <v>59</v>
      </c>
    </row>
    <row r="56" spans="1:21" ht="15.75" customHeight="1">
      <c r="A56" s="20">
        <v>49</v>
      </c>
      <c r="B56" s="20" t="s">
        <v>2624</v>
      </c>
      <c r="C56" s="20" t="s">
        <v>1400</v>
      </c>
      <c r="D56" s="163" t="s">
        <v>1401</v>
      </c>
      <c r="E56" s="156">
        <v>44558</v>
      </c>
      <c r="F56" s="159">
        <v>4</v>
      </c>
      <c r="G56" s="159" t="s">
        <v>1282</v>
      </c>
      <c r="H56" s="20" t="s">
        <v>1055</v>
      </c>
      <c r="I56" s="164" t="s">
        <v>1404</v>
      </c>
      <c r="J56" s="164" t="s">
        <v>1354</v>
      </c>
      <c r="K56" s="165">
        <v>0.6</v>
      </c>
      <c r="L56" s="20">
        <v>165</v>
      </c>
      <c r="M56" s="20">
        <v>150</v>
      </c>
      <c r="N56" s="20">
        <v>73</v>
      </c>
      <c r="O56" s="20">
        <v>73</v>
      </c>
      <c r="P56" s="20"/>
      <c r="Q56" s="20" t="s">
        <v>1405</v>
      </c>
      <c r="R56" s="20">
        <v>16550</v>
      </c>
      <c r="S56" s="20">
        <v>3221055602</v>
      </c>
      <c r="T56" s="20"/>
      <c r="U56" s="20" t="s">
        <v>59</v>
      </c>
    </row>
    <row r="57" spans="1:21" ht="15.75" customHeight="1">
      <c r="A57" s="20">
        <v>50</v>
      </c>
      <c r="B57" s="20" t="s">
        <v>2624</v>
      </c>
      <c r="C57" s="20" t="s">
        <v>1400</v>
      </c>
      <c r="D57" s="163" t="s">
        <v>1401</v>
      </c>
      <c r="E57" s="156">
        <v>44558</v>
      </c>
      <c r="F57" s="159">
        <v>4</v>
      </c>
      <c r="G57" s="159" t="s">
        <v>1282</v>
      </c>
      <c r="H57" s="20" t="s">
        <v>1055</v>
      </c>
      <c r="I57" s="164" t="s">
        <v>1406</v>
      </c>
      <c r="J57" s="164" t="s">
        <v>1407</v>
      </c>
      <c r="K57" s="165">
        <v>0.6</v>
      </c>
      <c r="L57" s="20">
        <v>94</v>
      </c>
      <c r="M57" s="20">
        <v>86</v>
      </c>
      <c r="N57" s="20">
        <v>23</v>
      </c>
      <c r="O57" s="20">
        <v>61</v>
      </c>
      <c r="P57" s="20"/>
      <c r="Q57" s="20" t="s">
        <v>1408</v>
      </c>
      <c r="R57" s="20">
        <v>5132</v>
      </c>
      <c r="S57" s="20">
        <v>3221055602</v>
      </c>
      <c r="T57" s="20"/>
      <c r="U57" s="20" t="s">
        <v>59</v>
      </c>
    </row>
    <row r="58" spans="1:21" ht="15.75" customHeight="1">
      <c r="A58" s="20">
        <v>51</v>
      </c>
      <c r="B58" s="20" t="s">
        <v>2624</v>
      </c>
      <c r="C58" s="20" t="s">
        <v>1400</v>
      </c>
      <c r="D58" s="163" t="s">
        <v>1401</v>
      </c>
      <c r="E58" s="156">
        <v>44558</v>
      </c>
      <c r="F58" s="159">
        <v>4</v>
      </c>
      <c r="G58" s="159" t="s">
        <v>1282</v>
      </c>
      <c r="H58" s="20" t="s">
        <v>1055</v>
      </c>
      <c r="I58" s="164" t="s">
        <v>1409</v>
      </c>
      <c r="J58" s="164" t="s">
        <v>1410</v>
      </c>
      <c r="K58" s="165">
        <v>0.7</v>
      </c>
      <c r="L58" s="20">
        <v>291</v>
      </c>
      <c r="M58" s="20">
        <v>264</v>
      </c>
      <c r="N58" s="20">
        <v>147</v>
      </c>
      <c r="O58" s="20">
        <v>111</v>
      </c>
      <c r="P58" s="20"/>
      <c r="Q58" s="20" t="s">
        <v>1411</v>
      </c>
      <c r="R58" s="20">
        <v>34352</v>
      </c>
      <c r="S58" s="20">
        <v>3221055602</v>
      </c>
      <c r="T58" s="20"/>
      <c r="U58" s="20" t="s">
        <v>59</v>
      </c>
    </row>
    <row r="59" spans="1:21" ht="15.75" customHeight="1">
      <c r="A59" s="20">
        <v>52</v>
      </c>
      <c r="B59" s="20" t="s">
        <v>2624</v>
      </c>
      <c r="C59" s="20" t="s">
        <v>1400</v>
      </c>
      <c r="D59" s="163" t="s">
        <v>1412</v>
      </c>
      <c r="E59" s="156">
        <v>44558</v>
      </c>
      <c r="F59" s="159">
        <v>4</v>
      </c>
      <c r="G59" s="159" t="s">
        <v>1282</v>
      </c>
      <c r="H59" s="20" t="s">
        <v>1055</v>
      </c>
      <c r="I59" s="164">
        <v>8</v>
      </c>
      <c r="J59" s="164" t="s">
        <v>1413</v>
      </c>
      <c r="K59" s="165">
        <v>2.9</v>
      </c>
      <c r="L59" s="20">
        <v>670</v>
      </c>
      <c r="M59" s="20">
        <v>612</v>
      </c>
      <c r="N59" s="20">
        <v>434</v>
      </c>
      <c r="O59" s="20">
        <v>164</v>
      </c>
      <c r="P59" s="20"/>
      <c r="Q59" s="20" t="s">
        <v>1414</v>
      </c>
      <c r="R59" s="20">
        <v>102630</v>
      </c>
      <c r="S59" s="20">
        <v>3221055602</v>
      </c>
      <c r="T59" s="20"/>
      <c r="U59" s="20" t="s">
        <v>59</v>
      </c>
    </row>
    <row r="60" spans="1:21" ht="15.75" customHeight="1">
      <c r="A60" s="20">
        <v>53</v>
      </c>
      <c r="B60" s="20" t="s">
        <v>2624</v>
      </c>
      <c r="C60" s="20" t="s">
        <v>1415</v>
      </c>
      <c r="D60" s="163" t="s">
        <v>1416</v>
      </c>
      <c r="E60" s="156">
        <v>44558</v>
      </c>
      <c r="F60" s="159">
        <v>3</v>
      </c>
      <c r="G60" s="159" t="s">
        <v>1282</v>
      </c>
      <c r="H60" s="20" t="s">
        <v>1055</v>
      </c>
      <c r="I60" s="164">
        <v>3</v>
      </c>
      <c r="J60" s="164" t="s">
        <v>1417</v>
      </c>
      <c r="K60" s="165">
        <v>2</v>
      </c>
      <c r="L60" s="168">
        <v>706</v>
      </c>
      <c r="M60" s="168">
        <v>639</v>
      </c>
      <c r="N60" s="168">
        <v>419</v>
      </c>
      <c r="O60" s="168">
        <v>208</v>
      </c>
      <c r="P60" s="20"/>
      <c r="Q60" s="20" t="s">
        <v>1418</v>
      </c>
      <c r="R60" s="20">
        <v>94874</v>
      </c>
      <c r="S60" s="20">
        <v>3222080301</v>
      </c>
      <c r="T60" s="20"/>
      <c r="U60" s="20" t="s">
        <v>1419</v>
      </c>
    </row>
    <row r="61" spans="1:21" ht="15.75" customHeight="1">
      <c r="A61" s="20">
        <v>54</v>
      </c>
      <c r="B61" s="20" t="s">
        <v>2624</v>
      </c>
      <c r="C61" s="20" t="s">
        <v>1415</v>
      </c>
      <c r="D61" s="163" t="s">
        <v>1416</v>
      </c>
      <c r="E61" s="156">
        <v>44558</v>
      </c>
      <c r="F61" s="159">
        <v>3</v>
      </c>
      <c r="G61" s="159" t="s">
        <v>1282</v>
      </c>
      <c r="H61" s="20" t="s">
        <v>1055</v>
      </c>
      <c r="I61" s="164">
        <v>9</v>
      </c>
      <c r="J61" s="164" t="s">
        <v>1420</v>
      </c>
      <c r="K61" s="165">
        <v>2.8</v>
      </c>
      <c r="L61" s="168">
        <v>1230</v>
      </c>
      <c r="M61" s="168">
        <v>1125</v>
      </c>
      <c r="N61" s="168">
        <v>854</v>
      </c>
      <c r="O61" s="168">
        <v>253</v>
      </c>
      <c r="P61" s="20"/>
      <c r="Q61" s="20" t="s">
        <v>1421</v>
      </c>
      <c r="R61" s="20">
        <v>204345</v>
      </c>
      <c r="S61" s="20">
        <v>3222080301</v>
      </c>
      <c r="T61" s="20"/>
      <c r="U61" s="20" t="s">
        <v>1419</v>
      </c>
    </row>
    <row r="62" spans="1:21" ht="15.75" customHeight="1">
      <c r="A62" s="20">
        <v>55</v>
      </c>
      <c r="B62" s="20" t="s">
        <v>2624</v>
      </c>
      <c r="C62" s="20" t="s">
        <v>1415</v>
      </c>
      <c r="D62" s="163" t="s">
        <v>1416</v>
      </c>
      <c r="E62" s="156">
        <v>44558</v>
      </c>
      <c r="F62" s="159">
        <v>3</v>
      </c>
      <c r="G62" s="159" t="s">
        <v>1282</v>
      </c>
      <c r="H62" s="20" t="s">
        <v>1055</v>
      </c>
      <c r="I62" s="164" t="s">
        <v>1422</v>
      </c>
      <c r="J62" s="164" t="s">
        <v>1423</v>
      </c>
      <c r="K62" s="165">
        <v>1.5</v>
      </c>
      <c r="L62" s="168">
        <v>574</v>
      </c>
      <c r="M62" s="168">
        <v>523</v>
      </c>
      <c r="N62" s="168">
        <v>402</v>
      </c>
      <c r="O62" s="168">
        <v>110</v>
      </c>
      <c r="P62" s="20"/>
      <c r="Q62" s="20" t="s">
        <v>1424</v>
      </c>
      <c r="R62" s="20">
        <v>96206</v>
      </c>
      <c r="S62" s="20">
        <v>3222080301</v>
      </c>
      <c r="T62" s="20"/>
      <c r="U62" s="20" t="s">
        <v>1419</v>
      </c>
    </row>
    <row r="63" spans="1:21" ht="15.75" customHeight="1">
      <c r="A63" s="20">
        <v>56</v>
      </c>
      <c r="B63" s="20" t="s">
        <v>2624</v>
      </c>
      <c r="C63" s="20" t="s">
        <v>1415</v>
      </c>
      <c r="D63" s="163" t="s">
        <v>1425</v>
      </c>
      <c r="E63" s="156">
        <v>44558</v>
      </c>
      <c r="F63" s="159">
        <v>4</v>
      </c>
      <c r="G63" s="159" t="s">
        <v>1282</v>
      </c>
      <c r="H63" s="20" t="s">
        <v>1055</v>
      </c>
      <c r="I63" s="164" t="s">
        <v>1426</v>
      </c>
      <c r="J63" s="164" t="s">
        <v>1427</v>
      </c>
      <c r="K63" s="165">
        <v>2.5</v>
      </c>
      <c r="L63" s="20">
        <v>875</v>
      </c>
      <c r="M63" s="20">
        <v>767</v>
      </c>
      <c r="N63" s="20">
        <v>354</v>
      </c>
      <c r="O63" s="20">
        <v>402</v>
      </c>
      <c r="P63" s="20"/>
      <c r="Q63" s="20" t="s">
        <v>1428</v>
      </c>
      <c r="R63" s="20">
        <v>66728</v>
      </c>
      <c r="S63" s="20">
        <v>3222080301</v>
      </c>
      <c r="T63" s="20"/>
      <c r="U63" s="20" t="s">
        <v>1419</v>
      </c>
    </row>
    <row r="64" spans="1:21" ht="15.75" customHeight="1">
      <c r="A64" s="20">
        <v>57</v>
      </c>
      <c r="B64" s="20" t="s">
        <v>2624</v>
      </c>
      <c r="C64" s="20" t="s">
        <v>1415</v>
      </c>
      <c r="D64" s="163" t="s">
        <v>1425</v>
      </c>
      <c r="E64" s="156">
        <v>44558</v>
      </c>
      <c r="F64" s="159">
        <v>4</v>
      </c>
      <c r="G64" s="159" t="s">
        <v>1282</v>
      </c>
      <c r="H64" s="20" t="s">
        <v>1055</v>
      </c>
      <c r="I64" s="164" t="s">
        <v>1384</v>
      </c>
      <c r="J64" s="164" t="s">
        <v>1323</v>
      </c>
      <c r="K64" s="165">
        <v>1.2</v>
      </c>
      <c r="L64" s="20">
        <v>199</v>
      </c>
      <c r="M64" s="20">
        <v>175</v>
      </c>
      <c r="N64" s="20">
        <v>141</v>
      </c>
      <c r="O64" s="20">
        <v>31</v>
      </c>
      <c r="P64" s="20"/>
      <c r="Q64" s="20" t="s">
        <v>1429</v>
      </c>
      <c r="R64" s="20">
        <v>26475</v>
      </c>
      <c r="S64" s="20">
        <v>3222080301</v>
      </c>
      <c r="T64" s="20"/>
      <c r="U64" s="20" t="s">
        <v>1419</v>
      </c>
    </row>
    <row r="65" spans="1:21" ht="15.75" customHeight="1">
      <c r="A65" s="20">
        <v>58</v>
      </c>
      <c r="B65" s="20" t="s">
        <v>2624</v>
      </c>
      <c r="C65" s="20" t="s">
        <v>1415</v>
      </c>
      <c r="D65" s="163" t="s">
        <v>1425</v>
      </c>
      <c r="E65" s="156">
        <v>44558</v>
      </c>
      <c r="F65" s="159">
        <v>4</v>
      </c>
      <c r="G65" s="159" t="s">
        <v>1282</v>
      </c>
      <c r="H65" s="20" t="s">
        <v>1055</v>
      </c>
      <c r="I65" s="164" t="s">
        <v>1384</v>
      </c>
      <c r="J65" s="164" t="s">
        <v>1325</v>
      </c>
      <c r="K65" s="165">
        <v>2</v>
      </c>
      <c r="L65" s="20">
        <v>364</v>
      </c>
      <c r="M65" s="20">
        <v>322</v>
      </c>
      <c r="N65" s="20">
        <v>265</v>
      </c>
      <c r="O65" s="20">
        <v>50</v>
      </c>
      <c r="P65" s="20"/>
      <c r="Q65" s="20" t="s">
        <v>1430</v>
      </c>
      <c r="R65" s="20">
        <v>52027</v>
      </c>
      <c r="S65" s="20">
        <v>3222080301</v>
      </c>
      <c r="T65" s="20"/>
      <c r="U65" s="20" t="s">
        <v>1419</v>
      </c>
    </row>
    <row r="66" spans="1:21" ht="15.75" customHeight="1">
      <c r="A66" s="20">
        <v>59</v>
      </c>
      <c r="B66" s="20" t="s">
        <v>2624</v>
      </c>
      <c r="C66" s="20" t="s">
        <v>1415</v>
      </c>
      <c r="D66" s="163" t="s">
        <v>1425</v>
      </c>
      <c r="E66" s="156">
        <v>44558</v>
      </c>
      <c r="F66" s="159">
        <v>4</v>
      </c>
      <c r="G66" s="159" t="s">
        <v>1282</v>
      </c>
      <c r="H66" s="20" t="s">
        <v>1055</v>
      </c>
      <c r="I66" s="164" t="s">
        <v>1431</v>
      </c>
      <c r="J66" s="164" t="s">
        <v>1432</v>
      </c>
      <c r="K66" s="165">
        <v>3</v>
      </c>
      <c r="L66" s="20">
        <v>816</v>
      </c>
      <c r="M66" s="20">
        <v>723</v>
      </c>
      <c r="N66" s="20">
        <v>557</v>
      </c>
      <c r="O66" s="20">
        <v>152</v>
      </c>
      <c r="P66" s="20"/>
      <c r="Q66" s="20" t="s">
        <v>1433</v>
      </c>
      <c r="R66" s="20">
        <v>110453</v>
      </c>
      <c r="S66" s="20">
        <v>3222080301</v>
      </c>
      <c r="T66" s="20"/>
      <c r="U66" s="20" t="s">
        <v>1419</v>
      </c>
    </row>
    <row r="67" spans="1:21" ht="15.75" customHeight="1">
      <c r="A67" s="20">
        <v>60</v>
      </c>
      <c r="B67" s="20" t="s">
        <v>2624</v>
      </c>
      <c r="C67" s="20" t="s">
        <v>1415</v>
      </c>
      <c r="D67" s="163" t="s">
        <v>1425</v>
      </c>
      <c r="E67" s="156">
        <v>44558</v>
      </c>
      <c r="F67" s="159">
        <v>4</v>
      </c>
      <c r="G67" s="159" t="s">
        <v>1282</v>
      </c>
      <c r="H67" s="20" t="s">
        <v>1055</v>
      </c>
      <c r="I67" s="164" t="s">
        <v>1431</v>
      </c>
      <c r="J67" s="164" t="s">
        <v>1434</v>
      </c>
      <c r="K67" s="165">
        <v>3</v>
      </c>
      <c r="L67" s="20">
        <v>554</v>
      </c>
      <c r="M67" s="20">
        <v>491</v>
      </c>
      <c r="N67" s="20">
        <v>385</v>
      </c>
      <c r="O67" s="20">
        <v>96</v>
      </c>
      <c r="P67" s="20"/>
      <c r="Q67" s="20" t="s">
        <v>1435</v>
      </c>
      <c r="R67" s="20">
        <v>76764</v>
      </c>
      <c r="S67" s="20">
        <v>3222080301</v>
      </c>
      <c r="T67" s="20"/>
      <c r="U67" s="20" t="s">
        <v>1419</v>
      </c>
    </row>
    <row r="68" spans="1:21" ht="15.75" customHeight="1">
      <c r="A68" s="20">
        <v>61</v>
      </c>
      <c r="B68" s="20" t="s">
        <v>2624</v>
      </c>
      <c r="C68" s="20" t="s">
        <v>1415</v>
      </c>
      <c r="D68" s="163" t="s">
        <v>1425</v>
      </c>
      <c r="E68" s="156">
        <v>44558</v>
      </c>
      <c r="F68" s="159">
        <v>4</v>
      </c>
      <c r="G68" s="159" t="s">
        <v>1282</v>
      </c>
      <c r="H68" s="20" t="s">
        <v>1055</v>
      </c>
      <c r="I68" s="164" t="s">
        <v>1406</v>
      </c>
      <c r="J68" s="164" t="s">
        <v>1436</v>
      </c>
      <c r="K68" s="165">
        <v>2</v>
      </c>
      <c r="L68" s="20">
        <v>416</v>
      </c>
      <c r="M68" s="20">
        <v>369</v>
      </c>
      <c r="N68" s="20">
        <v>279</v>
      </c>
      <c r="O68" s="20">
        <v>82</v>
      </c>
      <c r="P68" s="20"/>
      <c r="Q68" s="20" t="s">
        <v>1437</v>
      </c>
      <c r="R68" s="20">
        <v>54710</v>
      </c>
      <c r="S68" s="20">
        <v>3222080301</v>
      </c>
      <c r="T68" s="20"/>
      <c r="U68" s="20" t="s">
        <v>1419</v>
      </c>
    </row>
    <row r="69" spans="1:21" ht="15.75" customHeight="1">
      <c r="A69" s="20">
        <v>62</v>
      </c>
      <c r="B69" s="20" t="s">
        <v>2624</v>
      </c>
      <c r="C69" s="20" t="s">
        <v>1415</v>
      </c>
      <c r="D69" s="163" t="s">
        <v>1425</v>
      </c>
      <c r="E69" s="156">
        <v>44558</v>
      </c>
      <c r="F69" s="159">
        <v>4</v>
      </c>
      <c r="G69" s="159" t="s">
        <v>1282</v>
      </c>
      <c r="H69" s="20" t="s">
        <v>1055</v>
      </c>
      <c r="I69" s="164" t="s">
        <v>1438</v>
      </c>
      <c r="J69" s="164" t="s">
        <v>1436</v>
      </c>
      <c r="K69" s="165">
        <v>2.8</v>
      </c>
      <c r="L69" s="20">
        <v>609</v>
      </c>
      <c r="M69" s="20">
        <v>538</v>
      </c>
      <c r="N69" s="20">
        <v>327</v>
      </c>
      <c r="O69" s="20">
        <v>199</v>
      </c>
      <c r="P69" s="20"/>
      <c r="Q69" s="20" t="s">
        <v>1439</v>
      </c>
      <c r="R69" s="20">
        <v>67621</v>
      </c>
      <c r="S69" s="20">
        <v>3222080301</v>
      </c>
      <c r="T69" s="20"/>
      <c r="U69" s="20" t="s">
        <v>1419</v>
      </c>
    </row>
    <row r="70" spans="1:21" ht="15.75" customHeight="1">
      <c r="A70" s="20">
        <v>63</v>
      </c>
      <c r="B70" s="20" t="s">
        <v>2624</v>
      </c>
      <c r="C70" s="20" t="s">
        <v>1415</v>
      </c>
      <c r="D70" s="163" t="s">
        <v>1425</v>
      </c>
      <c r="E70" s="156">
        <v>44558</v>
      </c>
      <c r="F70" s="159">
        <v>4</v>
      </c>
      <c r="G70" s="159" t="s">
        <v>1282</v>
      </c>
      <c r="H70" s="20" t="s">
        <v>1055</v>
      </c>
      <c r="I70" s="164" t="s">
        <v>1440</v>
      </c>
      <c r="J70" s="164" t="s">
        <v>1441</v>
      </c>
      <c r="K70" s="165">
        <v>1.8</v>
      </c>
      <c r="L70" s="20">
        <v>445</v>
      </c>
      <c r="M70" s="20">
        <v>397</v>
      </c>
      <c r="N70" s="20">
        <v>347</v>
      </c>
      <c r="O70" s="20">
        <v>41</v>
      </c>
      <c r="P70" s="20"/>
      <c r="Q70" s="20" t="s">
        <v>1442</v>
      </c>
      <c r="R70" s="20">
        <v>71952</v>
      </c>
      <c r="S70" s="20">
        <v>3222080301</v>
      </c>
      <c r="T70" s="20"/>
      <c r="U70" s="20" t="s">
        <v>1419</v>
      </c>
    </row>
    <row r="71" spans="1:21" ht="15.75" customHeight="1">
      <c r="A71" s="20">
        <v>64</v>
      </c>
      <c r="B71" s="20" t="s">
        <v>2624</v>
      </c>
      <c r="C71" s="20" t="s">
        <v>1415</v>
      </c>
      <c r="D71" s="163" t="s">
        <v>1443</v>
      </c>
      <c r="E71" s="156">
        <v>44558</v>
      </c>
      <c r="F71" s="159">
        <v>4</v>
      </c>
      <c r="G71" s="159" t="s">
        <v>1282</v>
      </c>
      <c r="H71" s="20" t="s">
        <v>1055</v>
      </c>
      <c r="I71" s="164">
        <v>71</v>
      </c>
      <c r="J71" s="164" t="s">
        <v>1333</v>
      </c>
      <c r="K71" s="165">
        <v>1.3</v>
      </c>
      <c r="L71" s="20">
        <v>335</v>
      </c>
      <c r="M71" s="20">
        <v>299</v>
      </c>
      <c r="N71" s="20">
        <v>238</v>
      </c>
      <c r="O71" s="20">
        <v>56</v>
      </c>
      <c r="P71" s="20"/>
      <c r="Q71" s="20" t="s">
        <v>1444</v>
      </c>
      <c r="R71" s="20">
        <v>48622</v>
      </c>
      <c r="S71" s="20">
        <v>3222080301</v>
      </c>
      <c r="T71" s="20"/>
      <c r="U71" s="20" t="s">
        <v>1419</v>
      </c>
    </row>
    <row r="72" spans="1:21" ht="15.75" customHeight="1">
      <c r="A72" s="20">
        <v>65</v>
      </c>
      <c r="B72" s="20" t="s">
        <v>2624</v>
      </c>
      <c r="C72" s="20" t="s">
        <v>1415</v>
      </c>
      <c r="D72" s="163" t="s">
        <v>1443</v>
      </c>
      <c r="E72" s="156">
        <v>44558</v>
      </c>
      <c r="F72" s="159">
        <v>4</v>
      </c>
      <c r="G72" s="159" t="s">
        <v>1282</v>
      </c>
      <c r="H72" s="20" t="s">
        <v>1055</v>
      </c>
      <c r="I72" s="164">
        <v>79</v>
      </c>
      <c r="J72" s="164" t="s">
        <v>1291</v>
      </c>
      <c r="K72" s="165">
        <v>3</v>
      </c>
      <c r="L72" s="20">
        <v>690</v>
      </c>
      <c r="M72" s="20">
        <v>610</v>
      </c>
      <c r="N72" s="20">
        <v>549</v>
      </c>
      <c r="O72" s="20">
        <v>48</v>
      </c>
      <c r="P72" s="20"/>
      <c r="Q72" s="20" t="s">
        <v>1445</v>
      </c>
      <c r="R72" s="20">
        <v>106123</v>
      </c>
      <c r="S72" s="20">
        <v>3222080301</v>
      </c>
      <c r="T72" s="20"/>
      <c r="U72" s="20" t="s">
        <v>1419</v>
      </c>
    </row>
    <row r="73" spans="1:21" ht="15.75" customHeight="1">
      <c r="A73" s="20">
        <v>66</v>
      </c>
      <c r="B73" s="20" t="s">
        <v>2624</v>
      </c>
      <c r="C73" s="20" t="s">
        <v>1446</v>
      </c>
      <c r="D73" s="163" t="s">
        <v>1447</v>
      </c>
      <c r="E73" s="156">
        <v>44558</v>
      </c>
      <c r="F73" s="159">
        <v>4</v>
      </c>
      <c r="G73" s="159" t="s">
        <v>1282</v>
      </c>
      <c r="H73" s="20" t="s">
        <v>1055</v>
      </c>
      <c r="I73" s="164">
        <v>55</v>
      </c>
      <c r="J73" s="164">
        <v>1</v>
      </c>
      <c r="K73" s="165">
        <v>2.1</v>
      </c>
      <c r="L73" s="20">
        <v>532</v>
      </c>
      <c r="M73" s="20">
        <v>477</v>
      </c>
      <c r="N73" s="20">
        <v>412</v>
      </c>
      <c r="O73" s="20">
        <v>56</v>
      </c>
      <c r="P73" s="20"/>
      <c r="Q73" s="20" t="s">
        <v>1448</v>
      </c>
      <c r="R73" s="20">
        <v>86775</v>
      </c>
      <c r="S73" s="20">
        <v>3222081901</v>
      </c>
      <c r="T73" s="20"/>
      <c r="U73" s="20" t="s">
        <v>1419</v>
      </c>
    </row>
    <row r="74" spans="1:21" ht="15.75" customHeight="1">
      <c r="A74" s="20">
        <v>67</v>
      </c>
      <c r="B74" s="20" t="s">
        <v>2624</v>
      </c>
      <c r="C74" s="20" t="s">
        <v>1446</v>
      </c>
      <c r="D74" s="163" t="s">
        <v>1447</v>
      </c>
      <c r="E74" s="156">
        <v>44558</v>
      </c>
      <c r="F74" s="159">
        <v>4</v>
      </c>
      <c r="G74" s="159" t="s">
        <v>1282</v>
      </c>
      <c r="H74" s="20" t="s">
        <v>1055</v>
      </c>
      <c r="I74" s="164">
        <v>55</v>
      </c>
      <c r="J74" s="164">
        <v>5</v>
      </c>
      <c r="K74" s="165">
        <v>2</v>
      </c>
      <c r="L74" s="20">
        <v>566</v>
      </c>
      <c r="M74" s="20">
        <v>509</v>
      </c>
      <c r="N74" s="20">
        <v>422</v>
      </c>
      <c r="O74" s="20">
        <v>78</v>
      </c>
      <c r="P74" s="20"/>
      <c r="Q74" s="20" t="s">
        <v>1449</v>
      </c>
      <c r="R74" s="20">
        <v>88961</v>
      </c>
      <c r="S74" s="20">
        <v>3222081901</v>
      </c>
      <c r="T74" s="20"/>
      <c r="U74" s="20" t="s">
        <v>1419</v>
      </c>
    </row>
    <row r="75" spans="1:21" ht="15.75" customHeight="1">
      <c r="A75" s="20">
        <v>68</v>
      </c>
      <c r="B75" s="20" t="s">
        <v>2624</v>
      </c>
      <c r="C75" s="20" t="s">
        <v>1446</v>
      </c>
      <c r="D75" s="163" t="s">
        <v>1450</v>
      </c>
      <c r="E75" s="156">
        <v>44558</v>
      </c>
      <c r="F75" s="159">
        <v>3</v>
      </c>
      <c r="G75" s="159" t="s">
        <v>1282</v>
      </c>
      <c r="H75" s="20" t="s">
        <v>1055</v>
      </c>
      <c r="I75" s="164" t="s">
        <v>1451</v>
      </c>
      <c r="J75" s="164" t="s">
        <v>1323</v>
      </c>
      <c r="K75" s="165">
        <v>1.2</v>
      </c>
      <c r="L75" s="20">
        <v>530</v>
      </c>
      <c r="M75" s="20">
        <v>479</v>
      </c>
      <c r="N75" s="20">
        <v>385</v>
      </c>
      <c r="O75" s="20">
        <v>85</v>
      </c>
      <c r="P75" s="20"/>
      <c r="Q75" s="20" t="s">
        <v>1452</v>
      </c>
      <c r="R75" s="20">
        <v>86816</v>
      </c>
      <c r="S75" s="20">
        <v>3222081901</v>
      </c>
      <c r="T75" s="20" t="s">
        <v>1293</v>
      </c>
      <c r="U75" s="20" t="s">
        <v>1419</v>
      </c>
    </row>
    <row r="76" spans="1:21" ht="15.75" customHeight="1">
      <c r="A76" s="20">
        <v>69</v>
      </c>
      <c r="B76" s="20" t="s">
        <v>2624</v>
      </c>
      <c r="C76" s="20" t="s">
        <v>1446</v>
      </c>
      <c r="D76" s="163" t="s">
        <v>1450</v>
      </c>
      <c r="E76" s="156">
        <v>44558</v>
      </c>
      <c r="F76" s="159">
        <v>3</v>
      </c>
      <c r="G76" s="159" t="s">
        <v>1282</v>
      </c>
      <c r="H76" s="20" t="s">
        <v>1055</v>
      </c>
      <c r="I76" s="164" t="s">
        <v>1422</v>
      </c>
      <c r="J76" s="164" t="s">
        <v>1320</v>
      </c>
      <c r="K76" s="165">
        <v>0.5</v>
      </c>
      <c r="L76" s="20">
        <v>386</v>
      </c>
      <c r="M76" s="20">
        <v>355</v>
      </c>
      <c r="N76" s="20">
        <v>310</v>
      </c>
      <c r="O76" s="20">
        <v>39</v>
      </c>
      <c r="P76" s="20"/>
      <c r="Q76" s="20" t="s">
        <v>1453</v>
      </c>
      <c r="R76" s="20">
        <v>75678</v>
      </c>
      <c r="S76" s="20">
        <v>3222081901</v>
      </c>
      <c r="T76" s="20"/>
      <c r="U76" s="20" t="s">
        <v>1419</v>
      </c>
    </row>
    <row r="77" spans="1:21" ht="15.75" customHeight="1">
      <c r="A77" s="20">
        <v>70</v>
      </c>
      <c r="B77" s="20" t="s">
        <v>2624</v>
      </c>
      <c r="C77" s="20" t="s">
        <v>1446</v>
      </c>
      <c r="D77" s="163" t="s">
        <v>1450</v>
      </c>
      <c r="E77" s="156">
        <v>44558</v>
      </c>
      <c r="F77" s="159">
        <v>3</v>
      </c>
      <c r="G77" s="159" t="s">
        <v>1282</v>
      </c>
      <c r="H77" s="20" t="s">
        <v>1055</v>
      </c>
      <c r="I77" s="164" t="s">
        <v>1454</v>
      </c>
      <c r="J77" s="164" t="s">
        <v>1455</v>
      </c>
      <c r="K77" s="165">
        <v>1.2</v>
      </c>
      <c r="L77" s="20">
        <v>345</v>
      </c>
      <c r="M77" s="20">
        <v>313</v>
      </c>
      <c r="N77" s="20">
        <v>214</v>
      </c>
      <c r="O77" s="20">
        <v>93</v>
      </c>
      <c r="P77" s="20"/>
      <c r="Q77" s="20" t="s">
        <v>1456</v>
      </c>
      <c r="R77" s="20">
        <v>48790</v>
      </c>
      <c r="S77" s="20">
        <v>3222081901</v>
      </c>
      <c r="T77" s="20"/>
      <c r="U77" s="20" t="s">
        <v>1419</v>
      </c>
    </row>
    <row r="78" spans="1:21" ht="15.75" customHeight="1">
      <c r="A78" s="20">
        <v>71</v>
      </c>
      <c r="B78" s="20" t="s">
        <v>2624</v>
      </c>
      <c r="C78" s="20" t="s">
        <v>1446</v>
      </c>
      <c r="D78" s="163" t="s">
        <v>1450</v>
      </c>
      <c r="E78" s="156">
        <v>44558</v>
      </c>
      <c r="F78" s="159">
        <v>3</v>
      </c>
      <c r="G78" s="159" t="s">
        <v>1282</v>
      </c>
      <c r="H78" s="20" t="s">
        <v>1055</v>
      </c>
      <c r="I78" s="164" t="s">
        <v>1388</v>
      </c>
      <c r="J78" s="164" t="s">
        <v>1457</v>
      </c>
      <c r="K78" s="165">
        <v>0.5</v>
      </c>
      <c r="L78" s="20">
        <v>208</v>
      </c>
      <c r="M78" s="20">
        <v>190</v>
      </c>
      <c r="N78" s="20">
        <v>144</v>
      </c>
      <c r="O78" s="20">
        <v>42</v>
      </c>
      <c r="P78" s="20"/>
      <c r="Q78" s="20" t="s">
        <v>1458</v>
      </c>
      <c r="R78" s="20">
        <v>33908</v>
      </c>
      <c r="S78" s="20">
        <v>3222081901</v>
      </c>
      <c r="T78" s="20"/>
      <c r="U78" s="20" t="s">
        <v>1419</v>
      </c>
    </row>
    <row r="79" spans="1:21" ht="15.75" customHeight="1">
      <c r="A79" s="20">
        <v>72</v>
      </c>
      <c r="B79" s="20" t="s">
        <v>2624</v>
      </c>
      <c r="C79" s="20" t="s">
        <v>1446</v>
      </c>
      <c r="D79" s="163" t="s">
        <v>1459</v>
      </c>
      <c r="E79" s="156">
        <v>44558</v>
      </c>
      <c r="F79" s="159">
        <v>4</v>
      </c>
      <c r="G79" s="159" t="s">
        <v>1282</v>
      </c>
      <c r="H79" s="20" t="s">
        <v>1055</v>
      </c>
      <c r="I79" s="164" t="s">
        <v>1460</v>
      </c>
      <c r="J79" s="164" t="s">
        <v>1436</v>
      </c>
      <c r="K79" s="165">
        <v>2.1</v>
      </c>
      <c r="L79" s="168">
        <v>832</v>
      </c>
      <c r="M79" s="168">
        <v>755</v>
      </c>
      <c r="N79" s="168">
        <v>661</v>
      </c>
      <c r="O79" s="168">
        <v>81</v>
      </c>
      <c r="P79" s="20"/>
      <c r="Q79" s="20" t="s">
        <v>1461</v>
      </c>
      <c r="R79" s="20">
        <v>147567</v>
      </c>
      <c r="S79" s="20">
        <v>3222081901</v>
      </c>
      <c r="T79" s="20"/>
      <c r="U79" s="20" t="s">
        <v>1419</v>
      </c>
    </row>
    <row r="80" spans="1:21" ht="15.75" customHeight="1">
      <c r="A80" s="20">
        <v>73</v>
      </c>
      <c r="B80" s="20" t="s">
        <v>2624</v>
      </c>
      <c r="C80" s="20" t="s">
        <v>1446</v>
      </c>
      <c r="D80" s="163" t="s">
        <v>1459</v>
      </c>
      <c r="E80" s="156">
        <v>44558</v>
      </c>
      <c r="F80" s="159">
        <v>4</v>
      </c>
      <c r="G80" s="159" t="s">
        <v>1282</v>
      </c>
      <c r="H80" s="20" t="s">
        <v>1055</v>
      </c>
      <c r="I80" s="164" t="s">
        <v>1462</v>
      </c>
      <c r="J80" s="164" t="s">
        <v>1312</v>
      </c>
      <c r="K80" s="165">
        <v>2.2999999999999998</v>
      </c>
      <c r="L80" s="168">
        <v>577</v>
      </c>
      <c r="M80" s="168">
        <v>519</v>
      </c>
      <c r="N80" s="168">
        <v>369</v>
      </c>
      <c r="O80" s="168">
        <v>135</v>
      </c>
      <c r="P80" s="20"/>
      <c r="Q80" s="20" t="s">
        <v>1463</v>
      </c>
      <c r="R80" s="20">
        <v>80627</v>
      </c>
      <c r="S80" s="20">
        <v>3222081901</v>
      </c>
      <c r="T80" s="20"/>
      <c r="U80" s="20" t="s">
        <v>1419</v>
      </c>
    </row>
    <row r="81" spans="1:21" ht="15.75" customHeight="1">
      <c r="A81" s="20">
        <v>74</v>
      </c>
      <c r="B81" s="20" t="s">
        <v>2624</v>
      </c>
      <c r="C81" s="20" t="s">
        <v>1446</v>
      </c>
      <c r="D81" s="163" t="s">
        <v>1459</v>
      </c>
      <c r="E81" s="156">
        <v>44558</v>
      </c>
      <c r="F81" s="159">
        <v>4</v>
      </c>
      <c r="G81" s="159" t="s">
        <v>1282</v>
      </c>
      <c r="H81" s="20" t="s">
        <v>1055</v>
      </c>
      <c r="I81" s="164" t="s">
        <v>1464</v>
      </c>
      <c r="J81" s="164" t="s">
        <v>1465</v>
      </c>
      <c r="K81" s="165">
        <v>3</v>
      </c>
      <c r="L81" s="168">
        <v>1132</v>
      </c>
      <c r="M81" s="168">
        <v>1033</v>
      </c>
      <c r="N81" s="168">
        <v>838</v>
      </c>
      <c r="O81" s="168">
        <v>173</v>
      </c>
      <c r="P81" s="20"/>
      <c r="Q81" s="20" t="s">
        <v>1466</v>
      </c>
      <c r="R81" s="20">
        <v>199942</v>
      </c>
      <c r="S81" s="20">
        <v>3222081901</v>
      </c>
      <c r="T81" s="20"/>
      <c r="U81" s="20" t="s">
        <v>1419</v>
      </c>
    </row>
    <row r="82" spans="1:21" ht="15.75" customHeight="1">
      <c r="A82" s="20">
        <v>75</v>
      </c>
      <c r="B82" s="20" t="s">
        <v>2624</v>
      </c>
      <c r="C82" s="20" t="s">
        <v>1446</v>
      </c>
      <c r="D82" s="163" t="s">
        <v>1459</v>
      </c>
      <c r="E82" s="156">
        <v>44558</v>
      </c>
      <c r="F82" s="159">
        <v>4</v>
      </c>
      <c r="G82" s="159" t="s">
        <v>1282</v>
      </c>
      <c r="H82" s="20" t="s">
        <v>1055</v>
      </c>
      <c r="I82" s="164" t="s">
        <v>1467</v>
      </c>
      <c r="J82" s="164" t="s">
        <v>1312</v>
      </c>
      <c r="K82" s="165">
        <v>2.2000000000000002</v>
      </c>
      <c r="L82" s="168">
        <v>892</v>
      </c>
      <c r="M82" s="168">
        <v>817</v>
      </c>
      <c r="N82" s="168">
        <v>518</v>
      </c>
      <c r="O82" s="168">
        <v>277</v>
      </c>
      <c r="P82" s="20"/>
      <c r="Q82" s="20" t="s">
        <v>1468</v>
      </c>
      <c r="R82" s="20">
        <v>127682</v>
      </c>
      <c r="S82" s="20">
        <v>3222081901</v>
      </c>
      <c r="T82" s="20"/>
      <c r="U82" s="20" t="s">
        <v>1419</v>
      </c>
    </row>
    <row r="83" spans="1:21" ht="15.75" customHeight="1">
      <c r="A83" s="20">
        <v>76</v>
      </c>
      <c r="B83" s="20" t="s">
        <v>2624</v>
      </c>
      <c r="C83" s="20" t="s">
        <v>1446</v>
      </c>
      <c r="D83" s="163" t="s">
        <v>1459</v>
      </c>
      <c r="E83" s="156">
        <v>44558</v>
      </c>
      <c r="F83" s="159">
        <v>4</v>
      </c>
      <c r="G83" s="159" t="s">
        <v>1282</v>
      </c>
      <c r="H83" s="20" t="s">
        <v>1055</v>
      </c>
      <c r="I83" s="164" t="s">
        <v>1469</v>
      </c>
      <c r="J83" s="164" t="s">
        <v>1309</v>
      </c>
      <c r="K83" s="165">
        <v>1.7</v>
      </c>
      <c r="L83" s="168">
        <v>671</v>
      </c>
      <c r="M83" s="168">
        <v>615</v>
      </c>
      <c r="N83" s="168">
        <v>519</v>
      </c>
      <c r="O83" s="168">
        <v>86</v>
      </c>
      <c r="P83" s="20"/>
      <c r="Q83" s="20" t="s">
        <v>1470</v>
      </c>
      <c r="R83" s="20">
        <v>124955</v>
      </c>
      <c r="S83" s="20">
        <v>3222081901</v>
      </c>
      <c r="T83" s="20"/>
      <c r="U83" s="20" t="s">
        <v>1419</v>
      </c>
    </row>
    <row r="84" spans="1:21" ht="15.75" customHeight="1">
      <c r="A84" s="20">
        <v>77</v>
      </c>
      <c r="B84" s="20" t="s">
        <v>2624</v>
      </c>
      <c r="C84" s="20" t="s">
        <v>1446</v>
      </c>
      <c r="D84" s="163" t="s">
        <v>1459</v>
      </c>
      <c r="E84" s="156">
        <v>44558</v>
      </c>
      <c r="F84" s="159">
        <v>4</v>
      </c>
      <c r="G84" s="159" t="s">
        <v>1282</v>
      </c>
      <c r="H84" s="20" t="s">
        <v>1055</v>
      </c>
      <c r="I84" s="164" t="s">
        <v>1471</v>
      </c>
      <c r="J84" s="164" t="s">
        <v>1377</v>
      </c>
      <c r="K84" s="165">
        <v>2.6</v>
      </c>
      <c r="L84" s="168">
        <v>1367</v>
      </c>
      <c r="M84" s="168">
        <v>1255</v>
      </c>
      <c r="N84" s="168">
        <v>1017</v>
      </c>
      <c r="O84" s="168">
        <v>205</v>
      </c>
      <c r="P84" s="20"/>
      <c r="Q84" s="20" t="s">
        <v>1472</v>
      </c>
      <c r="R84" s="20">
        <v>291513</v>
      </c>
      <c r="S84" s="20">
        <v>3222081901</v>
      </c>
      <c r="T84" s="20"/>
      <c r="U84" s="20" t="s">
        <v>1419</v>
      </c>
    </row>
    <row r="85" spans="1:21" ht="15.75" customHeight="1">
      <c r="A85" s="20">
        <v>78</v>
      </c>
      <c r="B85" s="20" t="s">
        <v>2624</v>
      </c>
      <c r="C85" s="20" t="s">
        <v>1446</v>
      </c>
      <c r="D85" s="163" t="s">
        <v>1459</v>
      </c>
      <c r="E85" s="156">
        <v>44558</v>
      </c>
      <c r="F85" s="159">
        <v>4</v>
      </c>
      <c r="G85" s="159" t="s">
        <v>1282</v>
      </c>
      <c r="H85" s="20" t="s">
        <v>1055</v>
      </c>
      <c r="I85" s="164" t="s">
        <v>1438</v>
      </c>
      <c r="J85" s="164" t="s">
        <v>1432</v>
      </c>
      <c r="K85" s="165">
        <v>2.9</v>
      </c>
      <c r="L85" s="168">
        <v>1266</v>
      </c>
      <c r="M85" s="168">
        <v>1159</v>
      </c>
      <c r="N85" s="168">
        <v>814</v>
      </c>
      <c r="O85" s="168">
        <v>314</v>
      </c>
      <c r="P85" s="20"/>
      <c r="Q85" s="20" t="s">
        <v>1473</v>
      </c>
      <c r="R85" s="20">
        <v>201734</v>
      </c>
      <c r="S85" s="20">
        <v>3222081901</v>
      </c>
      <c r="T85" s="20"/>
      <c r="U85" s="20" t="s">
        <v>1419</v>
      </c>
    </row>
    <row r="86" spans="1:21" ht="15.75" customHeight="1">
      <c r="A86" s="20">
        <v>79</v>
      </c>
      <c r="B86" s="20" t="s">
        <v>2624</v>
      </c>
      <c r="C86" s="20" t="s">
        <v>1446</v>
      </c>
      <c r="D86" s="163" t="s">
        <v>1459</v>
      </c>
      <c r="E86" s="156">
        <v>44558</v>
      </c>
      <c r="F86" s="159">
        <v>4</v>
      </c>
      <c r="G86" s="159" t="s">
        <v>1282</v>
      </c>
      <c r="H86" s="20" t="s">
        <v>1055</v>
      </c>
      <c r="I86" s="164" t="s">
        <v>1474</v>
      </c>
      <c r="J86" s="164" t="s">
        <v>1475</v>
      </c>
      <c r="K86" s="165">
        <v>2.2999999999999998</v>
      </c>
      <c r="L86" s="168">
        <v>848</v>
      </c>
      <c r="M86" s="168">
        <v>765</v>
      </c>
      <c r="N86" s="168">
        <v>462</v>
      </c>
      <c r="O86" s="168">
        <v>280</v>
      </c>
      <c r="P86" s="20"/>
      <c r="Q86" s="20" t="s">
        <v>1476</v>
      </c>
      <c r="R86" s="20">
        <v>103102</v>
      </c>
      <c r="S86" s="20">
        <v>3222081901</v>
      </c>
      <c r="T86" s="20"/>
      <c r="U86" s="20" t="s">
        <v>1419</v>
      </c>
    </row>
    <row r="87" spans="1:21" ht="15.75" customHeight="1">
      <c r="A87" s="20">
        <v>80</v>
      </c>
      <c r="B87" s="20" t="s">
        <v>2624</v>
      </c>
      <c r="C87" s="20" t="s">
        <v>1446</v>
      </c>
      <c r="D87" s="163" t="s">
        <v>1477</v>
      </c>
      <c r="E87" s="156">
        <v>44558</v>
      </c>
      <c r="F87" s="159">
        <v>4</v>
      </c>
      <c r="G87" s="159" t="s">
        <v>1282</v>
      </c>
      <c r="H87" s="20" t="s">
        <v>1055</v>
      </c>
      <c r="I87" s="164" t="s">
        <v>1478</v>
      </c>
      <c r="J87" s="164" t="s">
        <v>1479</v>
      </c>
      <c r="K87" s="165">
        <v>3</v>
      </c>
      <c r="L87" s="20">
        <v>1496</v>
      </c>
      <c r="M87" s="20">
        <v>1359</v>
      </c>
      <c r="N87" s="20">
        <v>1245</v>
      </c>
      <c r="O87" s="20">
        <v>93</v>
      </c>
      <c r="P87" s="20"/>
      <c r="Q87" s="20" t="s">
        <v>1480</v>
      </c>
      <c r="R87" s="20">
        <v>284043</v>
      </c>
      <c r="S87" s="20">
        <v>3222081901</v>
      </c>
      <c r="T87" s="20"/>
      <c r="U87" s="20" t="s">
        <v>1419</v>
      </c>
    </row>
    <row r="88" spans="1:21" ht="15.75" customHeight="1">
      <c r="A88" s="20">
        <v>81</v>
      </c>
      <c r="B88" s="20" t="s">
        <v>2624</v>
      </c>
      <c r="C88" s="20" t="s">
        <v>1446</v>
      </c>
      <c r="D88" s="163" t="s">
        <v>1477</v>
      </c>
      <c r="E88" s="156">
        <v>44558</v>
      </c>
      <c r="F88" s="159">
        <v>4</v>
      </c>
      <c r="G88" s="159" t="s">
        <v>1282</v>
      </c>
      <c r="H88" s="20" t="s">
        <v>1055</v>
      </c>
      <c r="I88" s="164" t="s">
        <v>1478</v>
      </c>
      <c r="J88" s="164" t="s">
        <v>1481</v>
      </c>
      <c r="K88" s="165">
        <v>3</v>
      </c>
      <c r="L88" s="20">
        <v>1331</v>
      </c>
      <c r="M88" s="20">
        <v>1202</v>
      </c>
      <c r="N88" s="20">
        <v>926</v>
      </c>
      <c r="O88" s="20">
        <v>244</v>
      </c>
      <c r="P88" s="20"/>
      <c r="Q88" s="20" t="s">
        <v>1482</v>
      </c>
      <c r="R88" s="20">
        <v>215807</v>
      </c>
      <c r="S88" s="20">
        <v>3222081901</v>
      </c>
      <c r="T88" s="20"/>
      <c r="U88" s="20" t="s">
        <v>1419</v>
      </c>
    </row>
    <row r="89" spans="1:21" ht="15.75" customHeight="1">
      <c r="A89" s="20">
        <v>82</v>
      </c>
      <c r="B89" s="20" t="s">
        <v>2624</v>
      </c>
      <c r="C89" s="20" t="s">
        <v>1446</v>
      </c>
      <c r="D89" s="163" t="s">
        <v>1477</v>
      </c>
      <c r="E89" s="156">
        <v>44558</v>
      </c>
      <c r="F89" s="159">
        <v>4</v>
      </c>
      <c r="G89" s="159" t="s">
        <v>1282</v>
      </c>
      <c r="H89" s="20" t="s">
        <v>1055</v>
      </c>
      <c r="I89" s="164" t="s">
        <v>1483</v>
      </c>
      <c r="J89" s="164" t="s">
        <v>1484</v>
      </c>
      <c r="K89" s="165">
        <v>2.7</v>
      </c>
      <c r="L89" s="20">
        <v>1106</v>
      </c>
      <c r="M89" s="20">
        <v>1012</v>
      </c>
      <c r="N89" s="20">
        <v>871</v>
      </c>
      <c r="O89" s="20">
        <v>119</v>
      </c>
      <c r="P89" s="20"/>
      <c r="Q89" s="20" t="s">
        <v>1485</v>
      </c>
      <c r="R89" s="20">
        <v>206226</v>
      </c>
      <c r="S89" s="20">
        <v>3222081901</v>
      </c>
      <c r="T89" s="20"/>
      <c r="U89" s="20" t="s">
        <v>1419</v>
      </c>
    </row>
    <row r="90" spans="1:21" ht="15.75" customHeight="1">
      <c r="A90" s="20">
        <v>83</v>
      </c>
      <c r="B90" s="20" t="s">
        <v>2624</v>
      </c>
      <c r="C90" s="20" t="s">
        <v>1446</v>
      </c>
      <c r="D90" s="163" t="s">
        <v>1477</v>
      </c>
      <c r="E90" s="156">
        <v>44558</v>
      </c>
      <c r="F90" s="159">
        <v>4</v>
      </c>
      <c r="G90" s="159" t="s">
        <v>1282</v>
      </c>
      <c r="H90" s="20" t="s">
        <v>1055</v>
      </c>
      <c r="I90" s="164" t="s">
        <v>1486</v>
      </c>
      <c r="J90" s="164" t="s">
        <v>1487</v>
      </c>
      <c r="K90" s="165">
        <v>3</v>
      </c>
      <c r="L90" s="20">
        <v>1113</v>
      </c>
      <c r="M90" s="20">
        <v>1005</v>
      </c>
      <c r="N90" s="20">
        <v>712</v>
      </c>
      <c r="O90" s="20">
        <v>266</v>
      </c>
      <c r="P90" s="20"/>
      <c r="Q90" s="20" t="s">
        <v>1488</v>
      </c>
      <c r="R90" s="20">
        <v>156902</v>
      </c>
      <c r="S90" s="20">
        <v>3222081901</v>
      </c>
      <c r="T90" s="20"/>
      <c r="U90" s="20" t="s">
        <v>1419</v>
      </c>
    </row>
    <row r="91" spans="1:21" ht="15.75" customHeight="1">
      <c r="A91" s="20">
        <v>84</v>
      </c>
      <c r="B91" s="20" t="s">
        <v>2624</v>
      </c>
      <c r="C91" s="20" t="s">
        <v>1489</v>
      </c>
      <c r="D91" s="163" t="s">
        <v>1490</v>
      </c>
      <c r="E91" s="156">
        <v>44558</v>
      </c>
      <c r="F91" s="159">
        <v>4</v>
      </c>
      <c r="G91" s="159" t="s">
        <v>1282</v>
      </c>
      <c r="H91" s="20" t="s">
        <v>1055</v>
      </c>
      <c r="I91" s="164" t="s">
        <v>1491</v>
      </c>
      <c r="J91" s="164" t="s">
        <v>1323</v>
      </c>
      <c r="K91" s="165">
        <v>1.7</v>
      </c>
      <c r="L91" s="20">
        <v>369</v>
      </c>
      <c r="M91" s="20">
        <v>336</v>
      </c>
      <c r="N91" s="20">
        <v>213</v>
      </c>
      <c r="O91" s="20">
        <v>113</v>
      </c>
      <c r="P91" s="20"/>
      <c r="Q91" s="20" t="s">
        <v>1492</v>
      </c>
      <c r="R91" s="20">
        <v>42801</v>
      </c>
      <c r="S91" s="20">
        <v>3221082005</v>
      </c>
      <c r="T91" s="20"/>
      <c r="U91" s="20" t="s">
        <v>59</v>
      </c>
    </row>
    <row r="92" spans="1:21" ht="15.75" customHeight="1">
      <c r="A92" s="20">
        <v>85</v>
      </c>
      <c r="B92" s="20" t="s">
        <v>2624</v>
      </c>
      <c r="C92" s="20" t="s">
        <v>1489</v>
      </c>
      <c r="D92" s="163" t="s">
        <v>1490</v>
      </c>
      <c r="E92" s="156">
        <v>44558</v>
      </c>
      <c r="F92" s="159">
        <v>4</v>
      </c>
      <c r="G92" s="159" t="s">
        <v>1282</v>
      </c>
      <c r="H92" s="20" t="s">
        <v>1055</v>
      </c>
      <c r="I92" s="164" t="s">
        <v>1493</v>
      </c>
      <c r="J92" s="164" t="s">
        <v>1377</v>
      </c>
      <c r="K92" s="165">
        <v>1</v>
      </c>
      <c r="L92" s="20">
        <v>316</v>
      </c>
      <c r="M92" s="20">
        <v>288</v>
      </c>
      <c r="N92" s="20">
        <v>223</v>
      </c>
      <c r="O92" s="20">
        <v>59</v>
      </c>
      <c r="P92" s="20"/>
      <c r="Q92" s="20" t="s">
        <v>1494</v>
      </c>
      <c r="R92" s="20">
        <v>53135</v>
      </c>
      <c r="S92" s="20">
        <v>3221082005</v>
      </c>
      <c r="T92" s="20"/>
      <c r="U92" s="20" t="s">
        <v>59</v>
      </c>
    </row>
    <row r="93" spans="1:21" ht="15.75" customHeight="1">
      <c r="A93" s="20">
        <v>86</v>
      </c>
      <c r="B93" s="20" t="s">
        <v>2624</v>
      </c>
      <c r="C93" s="20" t="s">
        <v>1489</v>
      </c>
      <c r="D93" s="163" t="s">
        <v>1490</v>
      </c>
      <c r="E93" s="156">
        <v>44558</v>
      </c>
      <c r="F93" s="159">
        <v>4</v>
      </c>
      <c r="G93" s="159" t="s">
        <v>1282</v>
      </c>
      <c r="H93" s="20" t="s">
        <v>1055</v>
      </c>
      <c r="I93" s="164" t="s">
        <v>1495</v>
      </c>
      <c r="J93" s="164" t="s">
        <v>1457</v>
      </c>
      <c r="K93" s="165">
        <v>0.5</v>
      </c>
      <c r="L93" s="20">
        <v>130</v>
      </c>
      <c r="M93" s="20">
        <v>117</v>
      </c>
      <c r="N93" s="20">
        <v>89</v>
      </c>
      <c r="O93" s="20">
        <v>25</v>
      </c>
      <c r="P93" s="20"/>
      <c r="Q93" s="20" t="s">
        <v>1496</v>
      </c>
      <c r="R93" s="20">
        <v>20266</v>
      </c>
      <c r="S93" s="20">
        <v>3221082005</v>
      </c>
      <c r="T93" s="20"/>
      <c r="U93" s="20" t="s">
        <v>59</v>
      </c>
    </row>
    <row r="94" spans="1:21" ht="15.75" customHeight="1">
      <c r="A94" s="20">
        <v>87</v>
      </c>
      <c r="B94" s="20" t="s">
        <v>2624</v>
      </c>
      <c r="C94" s="20" t="s">
        <v>1489</v>
      </c>
      <c r="D94" s="163" t="s">
        <v>1490</v>
      </c>
      <c r="E94" s="156">
        <v>44558</v>
      </c>
      <c r="F94" s="159">
        <v>4</v>
      </c>
      <c r="G94" s="159" t="s">
        <v>1282</v>
      </c>
      <c r="H94" s="20" t="s">
        <v>1055</v>
      </c>
      <c r="I94" s="164" t="s">
        <v>1390</v>
      </c>
      <c r="J94" s="164" t="s">
        <v>1420</v>
      </c>
      <c r="K94" s="165">
        <v>1.2</v>
      </c>
      <c r="L94" s="20">
        <v>356</v>
      </c>
      <c r="M94" s="20">
        <v>322</v>
      </c>
      <c r="N94" s="20">
        <v>248</v>
      </c>
      <c r="O94" s="20">
        <v>67</v>
      </c>
      <c r="P94" s="20"/>
      <c r="Q94" s="20" t="s">
        <v>1497</v>
      </c>
      <c r="R94" s="20">
        <v>56828</v>
      </c>
      <c r="S94" s="20">
        <v>3221082005</v>
      </c>
      <c r="T94" s="20"/>
      <c r="U94" s="20" t="s">
        <v>59</v>
      </c>
    </row>
    <row r="95" spans="1:21" ht="15.75" customHeight="1">
      <c r="A95" s="20">
        <v>88</v>
      </c>
      <c r="B95" s="20" t="s">
        <v>2624</v>
      </c>
      <c r="C95" s="20" t="s">
        <v>1489</v>
      </c>
      <c r="D95" s="163" t="s">
        <v>1490</v>
      </c>
      <c r="E95" s="156">
        <v>44558</v>
      </c>
      <c r="F95" s="159">
        <v>4</v>
      </c>
      <c r="G95" s="159" t="s">
        <v>1282</v>
      </c>
      <c r="H95" s="20" t="s">
        <v>1055</v>
      </c>
      <c r="I95" s="164" t="s">
        <v>1498</v>
      </c>
      <c r="J95" s="164" t="s">
        <v>1312</v>
      </c>
      <c r="K95" s="165">
        <v>3</v>
      </c>
      <c r="L95" s="20">
        <v>1318</v>
      </c>
      <c r="M95" s="20">
        <v>1214</v>
      </c>
      <c r="N95" s="20">
        <v>931</v>
      </c>
      <c r="O95" s="20">
        <v>256</v>
      </c>
      <c r="P95" s="20"/>
      <c r="Q95" s="20" t="s">
        <v>1499</v>
      </c>
      <c r="R95" s="20">
        <v>231683</v>
      </c>
      <c r="S95" s="20">
        <v>3221082005</v>
      </c>
      <c r="T95" s="20"/>
      <c r="U95" s="20" t="s">
        <v>59</v>
      </c>
    </row>
    <row r="96" spans="1:21" ht="15.75" customHeight="1">
      <c r="A96" s="20">
        <v>89</v>
      </c>
      <c r="B96" s="20" t="s">
        <v>2624</v>
      </c>
      <c r="C96" s="20" t="s">
        <v>1489</v>
      </c>
      <c r="D96" s="163" t="s">
        <v>1490</v>
      </c>
      <c r="E96" s="156">
        <v>44558</v>
      </c>
      <c r="F96" s="159">
        <v>4</v>
      </c>
      <c r="G96" s="159" t="s">
        <v>1282</v>
      </c>
      <c r="H96" s="20" t="s">
        <v>1055</v>
      </c>
      <c r="I96" s="164" t="s">
        <v>1500</v>
      </c>
      <c r="J96" s="164" t="s">
        <v>1484</v>
      </c>
      <c r="K96" s="165">
        <v>0.4</v>
      </c>
      <c r="L96" s="20">
        <v>103</v>
      </c>
      <c r="M96" s="20">
        <v>92</v>
      </c>
      <c r="N96" s="20">
        <v>74</v>
      </c>
      <c r="O96" s="20">
        <v>16</v>
      </c>
      <c r="P96" s="20"/>
      <c r="Q96" s="20" t="s">
        <v>1501</v>
      </c>
      <c r="R96" s="20">
        <v>15814</v>
      </c>
      <c r="S96" s="20">
        <v>3221082005</v>
      </c>
      <c r="T96" s="20"/>
      <c r="U96" s="20" t="s">
        <v>59</v>
      </c>
    </row>
    <row r="97" spans="1:21" ht="15.75" customHeight="1">
      <c r="A97" s="20">
        <v>90</v>
      </c>
      <c r="B97" s="20" t="s">
        <v>2624</v>
      </c>
      <c r="C97" s="20" t="s">
        <v>1489</v>
      </c>
      <c r="D97" s="163" t="s">
        <v>1490</v>
      </c>
      <c r="E97" s="156">
        <v>44558</v>
      </c>
      <c r="F97" s="159">
        <v>4</v>
      </c>
      <c r="G97" s="159" t="s">
        <v>1282</v>
      </c>
      <c r="H97" s="20" t="s">
        <v>1055</v>
      </c>
      <c r="I97" s="164" t="s">
        <v>1502</v>
      </c>
      <c r="J97" s="164" t="s">
        <v>1407</v>
      </c>
      <c r="K97" s="165">
        <v>0.6</v>
      </c>
      <c r="L97" s="20">
        <v>166</v>
      </c>
      <c r="M97" s="20">
        <v>149</v>
      </c>
      <c r="N97" s="20">
        <v>117</v>
      </c>
      <c r="O97" s="20">
        <v>28</v>
      </c>
      <c r="P97" s="20"/>
      <c r="Q97" s="20" t="s">
        <v>1503</v>
      </c>
      <c r="R97" s="20">
        <v>25837</v>
      </c>
      <c r="S97" s="20">
        <v>3221082005</v>
      </c>
      <c r="T97" s="20"/>
      <c r="U97" s="20" t="s">
        <v>59</v>
      </c>
    </row>
    <row r="98" spans="1:21" ht="15.75" customHeight="1">
      <c r="A98" s="20">
        <v>91</v>
      </c>
      <c r="B98" s="20" t="s">
        <v>2624</v>
      </c>
      <c r="C98" s="20" t="s">
        <v>1489</v>
      </c>
      <c r="D98" s="163" t="s">
        <v>1490</v>
      </c>
      <c r="E98" s="156">
        <v>44558</v>
      </c>
      <c r="F98" s="159">
        <v>4</v>
      </c>
      <c r="G98" s="159" t="s">
        <v>1282</v>
      </c>
      <c r="H98" s="20" t="s">
        <v>1055</v>
      </c>
      <c r="I98" s="164" t="s">
        <v>1504</v>
      </c>
      <c r="J98" s="164" t="s">
        <v>1423</v>
      </c>
      <c r="K98" s="165">
        <v>3</v>
      </c>
      <c r="L98" s="20">
        <v>686</v>
      </c>
      <c r="M98" s="20">
        <v>625</v>
      </c>
      <c r="N98" s="20">
        <v>500</v>
      </c>
      <c r="O98" s="20">
        <v>111</v>
      </c>
      <c r="P98" s="20"/>
      <c r="Q98" s="20" t="s">
        <v>1505</v>
      </c>
      <c r="R98" s="20">
        <v>120863</v>
      </c>
      <c r="S98" s="20">
        <v>3221082005</v>
      </c>
      <c r="T98" s="20"/>
      <c r="U98" s="20" t="s">
        <v>59</v>
      </c>
    </row>
    <row r="99" spans="1:21" ht="15.75" customHeight="1">
      <c r="A99" s="20">
        <v>92</v>
      </c>
      <c r="B99" s="20" t="s">
        <v>2624</v>
      </c>
      <c r="C99" s="20" t="s">
        <v>1489</v>
      </c>
      <c r="D99" s="163" t="s">
        <v>1506</v>
      </c>
      <c r="E99" s="156">
        <v>44558</v>
      </c>
      <c r="F99" s="159">
        <v>4</v>
      </c>
      <c r="G99" s="159" t="s">
        <v>1282</v>
      </c>
      <c r="H99" s="20" t="s">
        <v>1055</v>
      </c>
      <c r="I99" s="164">
        <v>83</v>
      </c>
      <c r="J99" s="164">
        <v>22</v>
      </c>
      <c r="K99" s="165">
        <v>1.6</v>
      </c>
      <c r="L99" s="20">
        <v>557</v>
      </c>
      <c r="M99" s="20">
        <v>512</v>
      </c>
      <c r="N99" s="20">
        <v>393</v>
      </c>
      <c r="O99" s="20">
        <v>111</v>
      </c>
      <c r="P99" s="20"/>
      <c r="Q99" s="20" t="s">
        <v>1507</v>
      </c>
      <c r="R99" s="20">
        <v>97398</v>
      </c>
      <c r="S99" s="20">
        <v>3221082005</v>
      </c>
      <c r="T99" s="20"/>
      <c r="U99" s="20" t="s">
        <v>59</v>
      </c>
    </row>
    <row r="100" spans="1:21" ht="15.75" customHeight="1">
      <c r="A100" s="20">
        <v>93</v>
      </c>
      <c r="B100" s="20" t="s">
        <v>2624</v>
      </c>
      <c r="C100" s="20" t="s">
        <v>1489</v>
      </c>
      <c r="D100" s="163" t="s">
        <v>1506</v>
      </c>
      <c r="E100" s="156">
        <v>44558</v>
      </c>
      <c r="F100" s="159">
        <v>4</v>
      </c>
      <c r="G100" s="159" t="s">
        <v>1282</v>
      </c>
      <c r="H100" s="20" t="s">
        <v>1055</v>
      </c>
      <c r="I100" s="164">
        <v>108</v>
      </c>
      <c r="J100" s="164">
        <v>23</v>
      </c>
      <c r="K100" s="165">
        <v>1</v>
      </c>
      <c r="L100" s="20">
        <v>284</v>
      </c>
      <c r="M100" s="20">
        <v>259</v>
      </c>
      <c r="N100" s="20">
        <v>185</v>
      </c>
      <c r="O100" s="20">
        <v>67</v>
      </c>
      <c r="P100" s="20"/>
      <c r="Q100" s="20" t="s">
        <v>1508</v>
      </c>
      <c r="R100" s="20">
        <v>44346</v>
      </c>
      <c r="S100" s="20">
        <v>3221082005</v>
      </c>
      <c r="T100" s="20"/>
      <c r="U100" s="20" t="s">
        <v>59</v>
      </c>
    </row>
    <row r="101" spans="1:21" ht="15.75" customHeight="1">
      <c r="A101" s="20">
        <v>94</v>
      </c>
      <c r="B101" s="20" t="s">
        <v>2624</v>
      </c>
      <c r="C101" s="20" t="s">
        <v>1489</v>
      </c>
      <c r="D101" s="163" t="s">
        <v>1509</v>
      </c>
      <c r="E101" s="156">
        <v>44558</v>
      </c>
      <c r="F101" s="159">
        <v>4</v>
      </c>
      <c r="G101" s="159" t="s">
        <v>1282</v>
      </c>
      <c r="H101" s="20" t="s">
        <v>1363</v>
      </c>
      <c r="I101" s="164">
        <v>88</v>
      </c>
      <c r="J101" s="164">
        <v>20</v>
      </c>
      <c r="K101" s="165">
        <v>0.7</v>
      </c>
      <c r="L101" s="20">
        <v>147</v>
      </c>
      <c r="M101" s="20">
        <v>140</v>
      </c>
      <c r="N101" s="20">
        <v>45</v>
      </c>
      <c r="O101" s="20">
        <v>88</v>
      </c>
      <c r="P101" s="20"/>
      <c r="Q101" s="20" t="s">
        <v>1510</v>
      </c>
      <c r="R101" s="20">
        <v>3274</v>
      </c>
      <c r="S101" s="20">
        <v>3221082005</v>
      </c>
      <c r="T101" s="20"/>
      <c r="U101" s="20" t="s">
        <v>59</v>
      </c>
    </row>
    <row r="102" spans="1:21" ht="15.75" customHeight="1">
      <c r="A102" s="20"/>
      <c r="B102" s="20"/>
      <c r="C102" s="20"/>
      <c r="D102" s="20"/>
      <c r="E102" s="156"/>
      <c r="F102" s="159"/>
      <c r="G102" s="159"/>
      <c r="H102" s="20"/>
      <c r="I102" s="164"/>
      <c r="J102" s="164"/>
      <c r="K102" s="165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5.75" customHeight="1">
      <c r="A103" s="289" t="s">
        <v>24</v>
      </c>
      <c r="B103" s="290"/>
      <c r="C103" s="290"/>
      <c r="D103" s="290"/>
      <c r="E103" s="290"/>
      <c r="F103" s="290"/>
      <c r="G103" s="290"/>
      <c r="H103" s="290"/>
      <c r="I103" s="290"/>
      <c r="J103" s="290"/>
      <c r="K103" s="290"/>
      <c r="L103" s="290"/>
      <c r="M103" s="290"/>
      <c r="N103" s="290"/>
      <c r="O103" s="290"/>
      <c r="P103" s="290"/>
      <c r="Q103" s="290"/>
      <c r="R103" s="290"/>
      <c r="S103" s="290"/>
      <c r="T103" s="290"/>
      <c r="U103" s="291"/>
    </row>
    <row r="104" spans="1:21" ht="15.75" customHeight="1">
      <c r="A104" s="20">
        <v>95</v>
      </c>
      <c r="B104" s="20" t="s">
        <v>2624</v>
      </c>
      <c r="C104" s="20" t="s">
        <v>1489</v>
      </c>
      <c r="D104" s="163" t="s">
        <v>1511</v>
      </c>
      <c r="E104" s="156">
        <v>44578</v>
      </c>
      <c r="F104" s="159">
        <v>4</v>
      </c>
      <c r="G104" s="159" t="s">
        <v>1512</v>
      </c>
      <c r="H104" s="20" t="s">
        <v>1055</v>
      </c>
      <c r="I104" s="164" t="s">
        <v>1513</v>
      </c>
      <c r="J104" s="164">
        <v>5</v>
      </c>
      <c r="K104" s="165">
        <v>0.9</v>
      </c>
      <c r="L104" s="20">
        <v>6</v>
      </c>
      <c r="M104" s="20"/>
      <c r="N104" s="20"/>
      <c r="O104" s="20"/>
      <c r="P104" s="20"/>
      <c r="Q104" s="20" t="s">
        <v>1514</v>
      </c>
      <c r="R104" s="20"/>
      <c r="S104" s="20">
        <v>3221082005</v>
      </c>
      <c r="T104" s="20"/>
      <c r="U104" s="20" t="s">
        <v>59</v>
      </c>
    </row>
    <row r="105" spans="1:21" ht="15.75" customHeight="1">
      <c r="A105" s="20">
        <v>96</v>
      </c>
      <c r="B105" s="20" t="s">
        <v>2624</v>
      </c>
      <c r="C105" s="20" t="s">
        <v>1489</v>
      </c>
      <c r="D105" s="163" t="s">
        <v>1511</v>
      </c>
      <c r="E105" s="156">
        <v>44578</v>
      </c>
      <c r="F105" s="159">
        <v>4</v>
      </c>
      <c r="G105" s="159" t="s">
        <v>1512</v>
      </c>
      <c r="H105" s="20" t="s">
        <v>1055</v>
      </c>
      <c r="I105" s="164" t="s">
        <v>1515</v>
      </c>
      <c r="J105" s="164">
        <v>18</v>
      </c>
      <c r="K105" s="165">
        <v>1.2</v>
      </c>
      <c r="L105" s="20">
        <v>9</v>
      </c>
      <c r="M105" s="20"/>
      <c r="N105" s="20"/>
      <c r="O105" s="20"/>
      <c r="P105" s="20"/>
      <c r="Q105" s="20" t="s">
        <v>1516</v>
      </c>
      <c r="R105" s="20"/>
      <c r="S105" s="20">
        <v>3221082005</v>
      </c>
      <c r="T105" s="20"/>
      <c r="U105" s="20" t="s">
        <v>59</v>
      </c>
    </row>
    <row r="106" spans="1:21" ht="15.75" customHeight="1">
      <c r="A106" s="20">
        <v>97</v>
      </c>
      <c r="B106" s="20" t="s">
        <v>2624</v>
      </c>
      <c r="C106" s="20" t="s">
        <v>1489</v>
      </c>
      <c r="D106" s="163" t="s">
        <v>1511</v>
      </c>
      <c r="E106" s="156">
        <v>44578</v>
      </c>
      <c r="F106" s="159">
        <v>4</v>
      </c>
      <c r="G106" s="159" t="s">
        <v>1512</v>
      </c>
      <c r="H106" s="20" t="s">
        <v>1055</v>
      </c>
      <c r="I106" s="164" t="s">
        <v>1517</v>
      </c>
      <c r="J106" s="164">
        <v>9</v>
      </c>
      <c r="K106" s="165">
        <v>2.2999999999999998</v>
      </c>
      <c r="L106" s="20">
        <v>15</v>
      </c>
      <c r="M106" s="20"/>
      <c r="N106" s="20"/>
      <c r="O106" s="20"/>
      <c r="P106" s="20"/>
      <c r="Q106" s="20" t="s">
        <v>1518</v>
      </c>
      <c r="R106" s="20"/>
      <c r="S106" s="20">
        <v>3221082005</v>
      </c>
      <c r="T106" s="20"/>
      <c r="U106" s="20" t="s">
        <v>59</v>
      </c>
    </row>
    <row r="107" spans="1:21" ht="15.75" customHeight="1">
      <c r="A107" s="20">
        <v>98</v>
      </c>
      <c r="B107" s="20" t="s">
        <v>2624</v>
      </c>
      <c r="C107" s="20" t="s">
        <v>1489</v>
      </c>
      <c r="D107" s="163" t="s">
        <v>1511</v>
      </c>
      <c r="E107" s="156">
        <v>44578</v>
      </c>
      <c r="F107" s="159">
        <v>3</v>
      </c>
      <c r="G107" s="159" t="s">
        <v>1512</v>
      </c>
      <c r="H107" s="20" t="s">
        <v>1055</v>
      </c>
      <c r="I107" s="164" t="s">
        <v>1517</v>
      </c>
      <c r="J107" s="164">
        <v>34</v>
      </c>
      <c r="K107" s="165">
        <v>1</v>
      </c>
      <c r="L107" s="20">
        <v>4</v>
      </c>
      <c r="M107" s="20"/>
      <c r="N107" s="20"/>
      <c r="O107" s="20"/>
      <c r="P107" s="20"/>
      <c r="Q107" s="20" t="s">
        <v>1519</v>
      </c>
      <c r="R107" s="20"/>
      <c r="S107" s="20">
        <v>3221082005</v>
      </c>
      <c r="T107" s="20"/>
      <c r="U107" s="20" t="s">
        <v>59</v>
      </c>
    </row>
    <row r="108" spans="1:21" ht="15.75" customHeight="1">
      <c r="A108" s="20">
        <v>99</v>
      </c>
      <c r="B108" s="20" t="s">
        <v>2624</v>
      </c>
      <c r="C108" s="20" t="s">
        <v>1489</v>
      </c>
      <c r="D108" s="163" t="s">
        <v>1511</v>
      </c>
      <c r="E108" s="156">
        <v>44578</v>
      </c>
      <c r="F108" s="159">
        <v>4</v>
      </c>
      <c r="G108" s="159" t="s">
        <v>1512</v>
      </c>
      <c r="H108" s="20" t="s">
        <v>1055</v>
      </c>
      <c r="I108" s="164" t="s">
        <v>1520</v>
      </c>
      <c r="J108" s="164">
        <v>28</v>
      </c>
      <c r="K108" s="165">
        <v>1</v>
      </c>
      <c r="L108" s="20">
        <v>5</v>
      </c>
      <c r="M108" s="20"/>
      <c r="N108" s="20"/>
      <c r="O108" s="20"/>
      <c r="P108" s="20"/>
      <c r="Q108" s="20" t="s">
        <v>1521</v>
      </c>
      <c r="R108" s="20"/>
      <c r="S108" s="20">
        <v>3221082005</v>
      </c>
      <c r="T108" s="20"/>
      <c r="U108" s="20" t="s">
        <v>59</v>
      </c>
    </row>
    <row r="109" spans="1:21" ht="15.75" customHeight="1">
      <c r="A109" s="20">
        <v>100</v>
      </c>
      <c r="B109" s="20" t="s">
        <v>2624</v>
      </c>
      <c r="C109" s="20" t="s">
        <v>1489</v>
      </c>
      <c r="D109" s="163" t="s">
        <v>1511</v>
      </c>
      <c r="E109" s="156">
        <v>44578</v>
      </c>
      <c r="F109" s="159">
        <v>3</v>
      </c>
      <c r="G109" s="159" t="s">
        <v>1512</v>
      </c>
      <c r="H109" s="20" t="s">
        <v>1055</v>
      </c>
      <c r="I109" s="164" t="s">
        <v>1520</v>
      </c>
      <c r="J109" s="164">
        <v>33</v>
      </c>
      <c r="K109" s="165">
        <v>1.6</v>
      </c>
      <c r="L109" s="20">
        <v>7</v>
      </c>
      <c r="M109" s="20"/>
      <c r="N109" s="20"/>
      <c r="O109" s="20"/>
      <c r="P109" s="20"/>
      <c r="Q109" s="20" t="s">
        <v>1522</v>
      </c>
      <c r="R109" s="20"/>
      <c r="S109" s="20">
        <v>3221082005</v>
      </c>
      <c r="T109" s="20"/>
      <c r="U109" s="20" t="s">
        <v>59</v>
      </c>
    </row>
    <row r="110" spans="1:21" ht="15.75" customHeight="1">
      <c r="A110" s="20">
        <v>101</v>
      </c>
      <c r="B110" s="20" t="s">
        <v>2624</v>
      </c>
      <c r="C110" s="20" t="s">
        <v>1489</v>
      </c>
      <c r="D110" s="163" t="s">
        <v>1511</v>
      </c>
      <c r="E110" s="156">
        <v>44578</v>
      </c>
      <c r="F110" s="159">
        <v>4</v>
      </c>
      <c r="G110" s="159" t="s">
        <v>1512</v>
      </c>
      <c r="H110" s="20" t="s">
        <v>1055</v>
      </c>
      <c r="I110" s="164" t="s">
        <v>1523</v>
      </c>
      <c r="J110" s="164">
        <v>24</v>
      </c>
      <c r="K110" s="165">
        <v>0.3</v>
      </c>
      <c r="L110" s="20">
        <v>1</v>
      </c>
      <c r="M110" s="20"/>
      <c r="N110" s="20"/>
      <c r="O110" s="20"/>
      <c r="P110" s="20"/>
      <c r="Q110" s="20" t="s">
        <v>1524</v>
      </c>
      <c r="R110" s="20"/>
      <c r="S110" s="20">
        <v>3221082005</v>
      </c>
      <c r="T110" s="20" t="s">
        <v>1293</v>
      </c>
      <c r="U110" s="20" t="s">
        <v>59</v>
      </c>
    </row>
    <row r="111" spans="1:21" ht="15.75" customHeight="1">
      <c r="A111" s="20">
        <v>102</v>
      </c>
      <c r="B111" s="20" t="s">
        <v>2624</v>
      </c>
      <c r="C111" s="20" t="s">
        <v>1489</v>
      </c>
      <c r="D111" s="163" t="s">
        <v>1511</v>
      </c>
      <c r="E111" s="156">
        <v>44578</v>
      </c>
      <c r="F111" s="159">
        <v>4</v>
      </c>
      <c r="G111" s="159" t="s">
        <v>1512</v>
      </c>
      <c r="H111" s="20" t="s">
        <v>1055</v>
      </c>
      <c r="I111" s="164" t="s">
        <v>1525</v>
      </c>
      <c r="J111" s="164">
        <v>28</v>
      </c>
      <c r="K111" s="165">
        <v>0.2</v>
      </c>
      <c r="L111" s="20">
        <v>1</v>
      </c>
      <c r="M111" s="20"/>
      <c r="N111" s="20"/>
      <c r="O111" s="20"/>
      <c r="P111" s="20"/>
      <c r="Q111" s="20" t="s">
        <v>1526</v>
      </c>
      <c r="R111" s="20"/>
      <c r="S111" s="20">
        <v>3221082005</v>
      </c>
      <c r="T111" s="20" t="s">
        <v>1293</v>
      </c>
      <c r="U111" s="20" t="s">
        <v>59</v>
      </c>
    </row>
    <row r="112" spans="1:21" ht="15.75" customHeight="1">
      <c r="A112" s="20">
        <v>103</v>
      </c>
      <c r="B112" s="20" t="s">
        <v>2624</v>
      </c>
      <c r="C112" s="20" t="s">
        <v>1489</v>
      </c>
      <c r="D112" s="163" t="s">
        <v>1511</v>
      </c>
      <c r="E112" s="156">
        <v>44578</v>
      </c>
      <c r="F112" s="159">
        <v>4</v>
      </c>
      <c r="G112" s="159" t="s">
        <v>1512</v>
      </c>
      <c r="H112" s="20" t="s">
        <v>1368</v>
      </c>
      <c r="I112" s="164" t="s">
        <v>1527</v>
      </c>
      <c r="J112" s="167" t="s">
        <v>1528</v>
      </c>
      <c r="K112" s="165">
        <v>1.4</v>
      </c>
      <c r="L112" s="20">
        <v>10</v>
      </c>
      <c r="M112" s="20"/>
      <c r="N112" s="20"/>
      <c r="O112" s="20"/>
      <c r="P112" s="20"/>
      <c r="Q112" s="20" t="s">
        <v>1529</v>
      </c>
      <c r="R112" s="20"/>
      <c r="S112" s="20">
        <v>3221082005</v>
      </c>
      <c r="T112" s="20"/>
      <c r="U112" s="20" t="s">
        <v>59</v>
      </c>
    </row>
    <row r="113" spans="1:21" ht="15.75" customHeight="1">
      <c r="A113" s="20">
        <v>104</v>
      </c>
      <c r="B113" s="20" t="s">
        <v>2624</v>
      </c>
      <c r="C113" s="20" t="s">
        <v>1489</v>
      </c>
      <c r="D113" s="163" t="s">
        <v>1511</v>
      </c>
      <c r="E113" s="156">
        <v>44578</v>
      </c>
      <c r="F113" s="159">
        <v>4</v>
      </c>
      <c r="G113" s="159" t="s">
        <v>1512</v>
      </c>
      <c r="H113" s="20" t="s">
        <v>1368</v>
      </c>
      <c r="I113" s="164" t="s">
        <v>1527</v>
      </c>
      <c r="J113" s="164">
        <v>12</v>
      </c>
      <c r="K113" s="165">
        <v>1.2</v>
      </c>
      <c r="L113" s="20">
        <v>8</v>
      </c>
      <c r="M113" s="20"/>
      <c r="N113" s="20"/>
      <c r="O113" s="20"/>
      <c r="P113" s="20"/>
      <c r="Q113" s="20" t="s">
        <v>1530</v>
      </c>
      <c r="R113" s="20"/>
      <c r="S113" s="20">
        <v>3221082005</v>
      </c>
      <c r="T113" s="20"/>
      <c r="U113" s="20" t="s">
        <v>59</v>
      </c>
    </row>
    <row r="114" spans="1:21" ht="15.75" customHeight="1">
      <c r="A114" s="20">
        <v>105</v>
      </c>
      <c r="B114" s="20" t="s">
        <v>2624</v>
      </c>
      <c r="C114" s="20" t="s">
        <v>1489</v>
      </c>
      <c r="D114" s="163" t="s">
        <v>1511</v>
      </c>
      <c r="E114" s="156">
        <v>44578</v>
      </c>
      <c r="F114" s="159">
        <v>4</v>
      </c>
      <c r="G114" s="159" t="s">
        <v>1512</v>
      </c>
      <c r="H114" s="20" t="s">
        <v>1368</v>
      </c>
      <c r="I114" s="164" t="s">
        <v>1527</v>
      </c>
      <c r="J114" s="164">
        <v>30</v>
      </c>
      <c r="K114" s="165">
        <v>0.7</v>
      </c>
      <c r="L114" s="20">
        <v>3</v>
      </c>
      <c r="M114" s="20"/>
      <c r="N114" s="20"/>
      <c r="O114" s="20"/>
      <c r="P114" s="20"/>
      <c r="Q114" s="20" t="s">
        <v>1531</v>
      </c>
      <c r="R114" s="20"/>
      <c r="S114" s="20">
        <v>3221082005</v>
      </c>
      <c r="T114" s="20"/>
      <c r="U114" s="20" t="s">
        <v>59</v>
      </c>
    </row>
    <row r="115" spans="1:21" ht="15.75" customHeight="1">
      <c r="A115" s="20">
        <v>106</v>
      </c>
      <c r="B115" s="20" t="s">
        <v>2624</v>
      </c>
      <c r="C115" s="20" t="s">
        <v>1489</v>
      </c>
      <c r="D115" s="163" t="s">
        <v>1511</v>
      </c>
      <c r="E115" s="156">
        <v>44578</v>
      </c>
      <c r="F115" s="159">
        <v>4</v>
      </c>
      <c r="G115" s="159" t="s">
        <v>1512</v>
      </c>
      <c r="H115" s="20" t="s">
        <v>1055</v>
      </c>
      <c r="I115" s="164" t="s">
        <v>1532</v>
      </c>
      <c r="J115" s="164">
        <v>27</v>
      </c>
      <c r="K115" s="165">
        <v>2.2999999999999998</v>
      </c>
      <c r="L115" s="20">
        <v>15</v>
      </c>
      <c r="M115" s="20"/>
      <c r="N115" s="20"/>
      <c r="O115" s="20"/>
      <c r="P115" s="20"/>
      <c r="Q115" s="20" t="s">
        <v>1533</v>
      </c>
      <c r="R115" s="20"/>
      <c r="S115" s="20">
        <v>3221082005</v>
      </c>
      <c r="T115" s="20"/>
      <c r="U115" s="20" t="s">
        <v>59</v>
      </c>
    </row>
    <row r="116" spans="1:21" ht="15.75" customHeight="1">
      <c r="A116" s="20">
        <v>107</v>
      </c>
      <c r="B116" s="20" t="s">
        <v>2624</v>
      </c>
      <c r="C116" s="20" t="s">
        <v>1489</v>
      </c>
      <c r="D116" s="163" t="s">
        <v>1511</v>
      </c>
      <c r="E116" s="156">
        <v>44578</v>
      </c>
      <c r="F116" s="159">
        <v>4</v>
      </c>
      <c r="G116" s="159" t="s">
        <v>1512</v>
      </c>
      <c r="H116" s="20" t="s">
        <v>1055</v>
      </c>
      <c r="I116" s="164" t="s">
        <v>1534</v>
      </c>
      <c r="J116" s="164">
        <v>18</v>
      </c>
      <c r="K116" s="165">
        <v>1.6</v>
      </c>
      <c r="L116" s="20">
        <v>8</v>
      </c>
      <c r="M116" s="20"/>
      <c r="N116" s="20"/>
      <c r="O116" s="20"/>
      <c r="P116" s="20"/>
      <c r="Q116" s="20" t="s">
        <v>1535</v>
      </c>
      <c r="R116" s="20"/>
      <c r="S116" s="20">
        <v>3221082005</v>
      </c>
      <c r="T116" s="20"/>
      <c r="U116" s="20" t="s">
        <v>59</v>
      </c>
    </row>
    <row r="117" spans="1:21" ht="15.75" customHeight="1">
      <c r="A117" s="20">
        <v>108</v>
      </c>
      <c r="B117" s="20" t="s">
        <v>2624</v>
      </c>
      <c r="C117" s="20" t="s">
        <v>1370</v>
      </c>
      <c r="D117" s="163" t="s">
        <v>1536</v>
      </c>
      <c r="E117" s="156">
        <v>44578</v>
      </c>
      <c r="F117" s="159">
        <v>3</v>
      </c>
      <c r="G117" s="159" t="s">
        <v>1512</v>
      </c>
      <c r="H117" s="20" t="s">
        <v>1055</v>
      </c>
      <c r="I117" s="164">
        <v>54</v>
      </c>
      <c r="J117" s="164">
        <v>16</v>
      </c>
      <c r="K117" s="165">
        <v>0.5</v>
      </c>
      <c r="L117" s="20">
        <v>3</v>
      </c>
      <c r="M117" s="20"/>
      <c r="N117" s="20"/>
      <c r="O117" s="20"/>
      <c r="P117" s="20"/>
      <c r="Q117" s="20" t="s">
        <v>1537</v>
      </c>
      <c r="R117" s="20"/>
      <c r="S117" s="20">
        <v>3221055602</v>
      </c>
      <c r="T117" s="20"/>
      <c r="U117" s="20" t="s">
        <v>1297</v>
      </c>
    </row>
    <row r="118" spans="1:21" ht="15.75" customHeight="1">
      <c r="A118" s="20">
        <v>109</v>
      </c>
      <c r="B118" s="20" t="s">
        <v>2624</v>
      </c>
      <c r="C118" s="20" t="s">
        <v>1370</v>
      </c>
      <c r="D118" s="163" t="s">
        <v>1536</v>
      </c>
      <c r="E118" s="156">
        <v>44578</v>
      </c>
      <c r="F118" s="159">
        <v>3</v>
      </c>
      <c r="G118" s="159" t="s">
        <v>1512</v>
      </c>
      <c r="H118" s="20" t="s">
        <v>1055</v>
      </c>
      <c r="I118" s="164">
        <v>54</v>
      </c>
      <c r="J118" s="164">
        <v>18</v>
      </c>
      <c r="K118" s="165">
        <v>1.7</v>
      </c>
      <c r="L118" s="20">
        <v>10</v>
      </c>
      <c r="M118" s="20"/>
      <c r="N118" s="20"/>
      <c r="O118" s="20"/>
      <c r="P118" s="20"/>
      <c r="Q118" s="20" t="s">
        <v>1538</v>
      </c>
      <c r="R118" s="20"/>
      <c r="S118" s="20">
        <v>3221055602</v>
      </c>
      <c r="T118" s="20"/>
      <c r="U118" s="20" t="s">
        <v>1297</v>
      </c>
    </row>
    <row r="119" spans="1:21" ht="15.75" customHeight="1">
      <c r="A119" s="20">
        <v>110</v>
      </c>
      <c r="B119" s="20" t="s">
        <v>2624</v>
      </c>
      <c r="C119" s="20" t="s">
        <v>1370</v>
      </c>
      <c r="D119" s="163" t="s">
        <v>1536</v>
      </c>
      <c r="E119" s="156">
        <v>44578</v>
      </c>
      <c r="F119" s="159">
        <v>3</v>
      </c>
      <c r="G119" s="159" t="s">
        <v>1512</v>
      </c>
      <c r="H119" s="20" t="s">
        <v>1055</v>
      </c>
      <c r="I119" s="164">
        <v>73</v>
      </c>
      <c r="J119" s="164">
        <v>7</v>
      </c>
      <c r="K119" s="165">
        <v>2.2000000000000002</v>
      </c>
      <c r="L119" s="20">
        <v>11</v>
      </c>
      <c r="M119" s="20"/>
      <c r="N119" s="20"/>
      <c r="O119" s="20"/>
      <c r="P119" s="20"/>
      <c r="Q119" s="20" t="s">
        <v>1539</v>
      </c>
      <c r="R119" s="20"/>
      <c r="S119" s="20">
        <v>3221055602</v>
      </c>
      <c r="T119" s="20"/>
      <c r="U119" s="20" t="s">
        <v>1297</v>
      </c>
    </row>
    <row r="120" spans="1:21" ht="15.75" customHeight="1">
      <c r="A120" s="20">
        <v>111</v>
      </c>
      <c r="B120" s="20" t="s">
        <v>2624</v>
      </c>
      <c r="C120" s="20" t="s">
        <v>1400</v>
      </c>
      <c r="D120" s="163" t="s">
        <v>1540</v>
      </c>
      <c r="E120" s="156">
        <v>44581</v>
      </c>
      <c r="F120" s="159">
        <v>4</v>
      </c>
      <c r="G120" s="159" t="s">
        <v>1512</v>
      </c>
      <c r="H120" s="20" t="s">
        <v>1055</v>
      </c>
      <c r="I120" s="164" t="s">
        <v>1541</v>
      </c>
      <c r="J120" s="164">
        <v>1</v>
      </c>
      <c r="K120" s="165">
        <v>1.7</v>
      </c>
      <c r="L120" s="20">
        <v>6</v>
      </c>
      <c r="M120" s="20"/>
      <c r="N120" s="20"/>
      <c r="O120" s="20"/>
      <c r="P120" s="20"/>
      <c r="Q120" s="20" t="s">
        <v>1542</v>
      </c>
      <c r="R120" s="20"/>
      <c r="S120" s="20">
        <v>3221085901</v>
      </c>
      <c r="T120" s="20"/>
      <c r="U120" s="20" t="s">
        <v>59</v>
      </c>
    </row>
    <row r="121" spans="1:21" ht="15.75" customHeight="1">
      <c r="A121" s="20">
        <v>112</v>
      </c>
      <c r="B121" s="20" t="s">
        <v>2624</v>
      </c>
      <c r="C121" s="20" t="s">
        <v>1400</v>
      </c>
      <c r="D121" s="163" t="s">
        <v>1540</v>
      </c>
      <c r="E121" s="156">
        <v>44581</v>
      </c>
      <c r="F121" s="159">
        <v>4</v>
      </c>
      <c r="G121" s="159" t="s">
        <v>1512</v>
      </c>
      <c r="H121" s="20" t="s">
        <v>1055</v>
      </c>
      <c r="I121" s="164" t="s">
        <v>1543</v>
      </c>
      <c r="J121" s="164">
        <v>14</v>
      </c>
      <c r="K121" s="165">
        <v>2.6</v>
      </c>
      <c r="L121" s="20">
        <v>13</v>
      </c>
      <c r="M121" s="20"/>
      <c r="N121" s="20"/>
      <c r="O121" s="20"/>
      <c r="P121" s="20"/>
      <c r="Q121" s="20" t="s">
        <v>1544</v>
      </c>
      <c r="R121" s="20"/>
      <c r="S121" s="20">
        <v>3221085901</v>
      </c>
      <c r="T121" s="20"/>
      <c r="U121" s="20" t="s">
        <v>59</v>
      </c>
    </row>
    <row r="122" spans="1:21" ht="15.75" customHeight="1">
      <c r="A122" s="20">
        <v>113</v>
      </c>
      <c r="B122" s="20" t="s">
        <v>2624</v>
      </c>
      <c r="C122" s="20" t="s">
        <v>1400</v>
      </c>
      <c r="D122" s="163" t="s">
        <v>1540</v>
      </c>
      <c r="E122" s="156">
        <v>44581</v>
      </c>
      <c r="F122" s="159">
        <v>3</v>
      </c>
      <c r="G122" s="159" t="s">
        <v>1512</v>
      </c>
      <c r="H122" s="20" t="s">
        <v>1055</v>
      </c>
      <c r="I122" s="164" t="s">
        <v>1545</v>
      </c>
      <c r="J122" s="167" t="s">
        <v>1546</v>
      </c>
      <c r="K122" s="165">
        <v>1.6</v>
      </c>
      <c r="L122" s="20">
        <v>8</v>
      </c>
      <c r="M122" s="20"/>
      <c r="N122" s="20"/>
      <c r="O122" s="20"/>
      <c r="P122" s="20"/>
      <c r="Q122" s="20" t="s">
        <v>1547</v>
      </c>
      <c r="R122" s="20"/>
      <c r="S122" s="20">
        <v>3221085901</v>
      </c>
      <c r="T122" s="20"/>
      <c r="U122" s="20" t="s">
        <v>59</v>
      </c>
    </row>
    <row r="123" spans="1:21" ht="15.75" customHeight="1">
      <c r="A123" s="20">
        <v>114</v>
      </c>
      <c r="B123" s="20" t="s">
        <v>2624</v>
      </c>
      <c r="C123" s="20" t="s">
        <v>1400</v>
      </c>
      <c r="D123" s="163" t="s">
        <v>1540</v>
      </c>
      <c r="E123" s="156">
        <v>44581</v>
      </c>
      <c r="F123" s="159">
        <v>4</v>
      </c>
      <c r="G123" s="159" t="s">
        <v>1512</v>
      </c>
      <c r="H123" s="20" t="s">
        <v>1055</v>
      </c>
      <c r="I123" s="164" t="s">
        <v>1548</v>
      </c>
      <c r="J123" s="164">
        <v>2</v>
      </c>
      <c r="K123" s="165">
        <v>1</v>
      </c>
      <c r="L123" s="20">
        <v>4</v>
      </c>
      <c r="M123" s="20"/>
      <c r="N123" s="20"/>
      <c r="O123" s="20"/>
      <c r="P123" s="20"/>
      <c r="Q123" s="20" t="s">
        <v>1549</v>
      </c>
      <c r="R123" s="20"/>
      <c r="S123" s="20">
        <v>3221085901</v>
      </c>
      <c r="T123" s="20"/>
      <c r="U123" s="20" t="s">
        <v>59</v>
      </c>
    </row>
    <row r="124" spans="1:21" ht="15.75" customHeight="1">
      <c r="A124" s="20">
        <v>115</v>
      </c>
      <c r="B124" s="20" t="s">
        <v>2624</v>
      </c>
      <c r="C124" s="20" t="s">
        <v>1400</v>
      </c>
      <c r="D124" s="163" t="s">
        <v>1540</v>
      </c>
      <c r="E124" s="156">
        <v>44581</v>
      </c>
      <c r="F124" s="159">
        <v>4</v>
      </c>
      <c r="G124" s="159" t="s">
        <v>1512</v>
      </c>
      <c r="H124" s="20" t="s">
        <v>1055</v>
      </c>
      <c r="I124" s="164" t="s">
        <v>1550</v>
      </c>
      <c r="J124" s="164">
        <v>19</v>
      </c>
      <c r="K124" s="165">
        <v>1.7</v>
      </c>
      <c r="L124" s="20">
        <v>9</v>
      </c>
      <c r="M124" s="20"/>
      <c r="N124" s="20"/>
      <c r="O124" s="20"/>
      <c r="P124" s="20"/>
      <c r="Q124" s="20" t="s">
        <v>1551</v>
      </c>
      <c r="R124" s="20"/>
      <c r="S124" s="20">
        <v>3221085901</v>
      </c>
      <c r="T124" s="20"/>
      <c r="U124" s="20" t="s">
        <v>59</v>
      </c>
    </row>
    <row r="125" spans="1:21" ht="15.75" customHeight="1">
      <c r="A125" s="20">
        <v>116</v>
      </c>
      <c r="B125" s="20" t="s">
        <v>2624</v>
      </c>
      <c r="C125" s="20" t="s">
        <v>1400</v>
      </c>
      <c r="D125" s="163" t="s">
        <v>1540</v>
      </c>
      <c r="E125" s="156">
        <v>44581</v>
      </c>
      <c r="F125" s="159">
        <v>4</v>
      </c>
      <c r="G125" s="159" t="s">
        <v>1512</v>
      </c>
      <c r="H125" s="20" t="s">
        <v>1055</v>
      </c>
      <c r="I125" s="164" t="s">
        <v>1552</v>
      </c>
      <c r="J125" s="164">
        <v>25</v>
      </c>
      <c r="K125" s="165">
        <v>1.5</v>
      </c>
      <c r="L125" s="20">
        <v>8</v>
      </c>
      <c r="M125" s="20"/>
      <c r="N125" s="20"/>
      <c r="O125" s="20"/>
      <c r="P125" s="20"/>
      <c r="Q125" s="20" t="s">
        <v>1553</v>
      </c>
      <c r="R125" s="20"/>
      <c r="S125" s="20">
        <v>3221085901</v>
      </c>
      <c r="T125" s="20"/>
      <c r="U125" s="20" t="s">
        <v>59</v>
      </c>
    </row>
    <row r="126" spans="1:21" ht="15.75" customHeight="1">
      <c r="A126" s="20">
        <v>117</v>
      </c>
      <c r="B126" s="20" t="s">
        <v>2624</v>
      </c>
      <c r="C126" s="20" t="s">
        <v>1327</v>
      </c>
      <c r="D126" s="163" t="s">
        <v>1554</v>
      </c>
      <c r="E126" s="156">
        <v>44586</v>
      </c>
      <c r="F126" s="159">
        <v>3</v>
      </c>
      <c r="G126" s="159" t="s">
        <v>1512</v>
      </c>
      <c r="H126" s="20" t="s">
        <v>1055</v>
      </c>
      <c r="I126" s="164">
        <v>27</v>
      </c>
      <c r="J126" s="164">
        <v>9</v>
      </c>
      <c r="K126" s="165">
        <v>1.7</v>
      </c>
      <c r="L126" s="20">
        <v>5</v>
      </c>
      <c r="M126" s="20"/>
      <c r="N126" s="20"/>
      <c r="O126" s="20"/>
      <c r="P126" s="20"/>
      <c r="Q126" s="20" t="s">
        <v>1555</v>
      </c>
      <c r="R126" s="20"/>
      <c r="S126" s="20">
        <v>3221055600</v>
      </c>
      <c r="T126" s="20"/>
      <c r="U126" s="20" t="s">
        <v>1297</v>
      </c>
    </row>
    <row r="127" spans="1:21" ht="15.75" customHeight="1">
      <c r="A127" s="20">
        <v>118</v>
      </c>
      <c r="B127" s="20" t="s">
        <v>2624</v>
      </c>
      <c r="C127" s="20" t="s">
        <v>1327</v>
      </c>
      <c r="D127" s="163" t="s">
        <v>1554</v>
      </c>
      <c r="E127" s="156">
        <v>44586</v>
      </c>
      <c r="F127" s="159">
        <v>4</v>
      </c>
      <c r="G127" s="159" t="s">
        <v>1512</v>
      </c>
      <c r="H127" s="20" t="s">
        <v>1055</v>
      </c>
      <c r="I127" s="164">
        <v>39</v>
      </c>
      <c r="J127" s="164">
        <v>11</v>
      </c>
      <c r="K127" s="165">
        <v>0.3</v>
      </c>
      <c r="L127" s="20">
        <v>1</v>
      </c>
      <c r="M127" s="20"/>
      <c r="N127" s="20"/>
      <c r="O127" s="20"/>
      <c r="P127" s="20"/>
      <c r="Q127" s="20" t="s">
        <v>1556</v>
      </c>
      <c r="R127" s="20"/>
      <c r="S127" s="20">
        <v>3221055600</v>
      </c>
      <c r="T127" s="20"/>
      <c r="U127" s="20" t="s">
        <v>1297</v>
      </c>
    </row>
    <row r="128" spans="1:21" ht="15.75" customHeight="1">
      <c r="A128" s="20"/>
      <c r="B128" s="20"/>
      <c r="C128" s="20"/>
      <c r="D128" s="20"/>
      <c r="E128" s="20"/>
      <c r="F128" s="159"/>
      <c r="G128" s="159"/>
      <c r="H128" s="20"/>
      <c r="I128" s="164"/>
      <c r="J128" s="164"/>
      <c r="K128" s="165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5.75" customHeight="1">
      <c r="A129" s="294" t="s">
        <v>25</v>
      </c>
      <c r="B129" s="299"/>
      <c r="C129" s="299"/>
      <c r="D129" s="299"/>
      <c r="E129" s="299"/>
      <c r="F129" s="299"/>
      <c r="G129" s="299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300"/>
    </row>
    <row r="130" spans="1:21" ht="15.75" customHeight="1">
      <c r="A130" s="20">
        <v>119</v>
      </c>
      <c r="B130" s="20" t="s">
        <v>2624</v>
      </c>
      <c r="C130" s="20" t="s">
        <v>1400</v>
      </c>
      <c r="D130" s="163" t="s">
        <v>1557</v>
      </c>
      <c r="E130" s="156">
        <v>44567</v>
      </c>
      <c r="F130" s="159">
        <v>4</v>
      </c>
      <c r="G130" s="159" t="s">
        <v>1512</v>
      </c>
      <c r="H130" s="20" t="s">
        <v>1368</v>
      </c>
      <c r="I130" s="164" t="s">
        <v>1558</v>
      </c>
      <c r="J130" s="164">
        <v>31</v>
      </c>
      <c r="K130" s="165">
        <v>0.3</v>
      </c>
      <c r="L130" s="20">
        <v>11</v>
      </c>
      <c r="M130" s="20"/>
      <c r="N130" s="20"/>
      <c r="O130" s="20"/>
      <c r="P130" s="20"/>
      <c r="Q130" s="20" t="s">
        <v>1559</v>
      </c>
      <c r="R130" s="20"/>
      <c r="S130" s="20">
        <v>3221085901</v>
      </c>
      <c r="T130" s="20"/>
      <c r="U130" s="20" t="s">
        <v>1560</v>
      </c>
    </row>
    <row r="131" spans="1:21" ht="15.75" customHeight="1">
      <c r="A131" s="20">
        <v>120</v>
      </c>
      <c r="B131" s="20" t="s">
        <v>2624</v>
      </c>
      <c r="C131" s="20" t="s">
        <v>1400</v>
      </c>
      <c r="D131" s="163" t="s">
        <v>1557</v>
      </c>
      <c r="E131" s="156">
        <v>44567</v>
      </c>
      <c r="F131" s="159">
        <v>4</v>
      </c>
      <c r="G131" s="159" t="s">
        <v>1512</v>
      </c>
      <c r="H131" s="20" t="s">
        <v>1368</v>
      </c>
      <c r="I131" s="164" t="s">
        <v>1561</v>
      </c>
      <c r="J131" s="164">
        <v>20</v>
      </c>
      <c r="K131" s="165">
        <v>0.2</v>
      </c>
      <c r="L131" s="20">
        <v>9</v>
      </c>
      <c r="M131" s="20"/>
      <c r="N131" s="20"/>
      <c r="O131" s="20"/>
      <c r="P131" s="20"/>
      <c r="Q131" s="20" t="s">
        <v>1562</v>
      </c>
      <c r="R131" s="20"/>
      <c r="S131" s="20">
        <v>3221085901</v>
      </c>
      <c r="T131" s="20"/>
      <c r="U131" s="20" t="s">
        <v>1560</v>
      </c>
    </row>
    <row r="132" spans="1:21" ht="15.75" customHeight="1">
      <c r="A132" s="20">
        <v>121</v>
      </c>
      <c r="B132" s="20" t="s">
        <v>2624</v>
      </c>
      <c r="C132" s="20" t="s">
        <v>1400</v>
      </c>
      <c r="D132" s="163" t="s">
        <v>1557</v>
      </c>
      <c r="E132" s="156">
        <v>44567</v>
      </c>
      <c r="F132" s="159">
        <v>3</v>
      </c>
      <c r="G132" s="159" t="s">
        <v>1512</v>
      </c>
      <c r="H132" s="20" t="s">
        <v>1055</v>
      </c>
      <c r="I132" s="164" t="s">
        <v>1563</v>
      </c>
      <c r="J132" s="164">
        <v>7</v>
      </c>
      <c r="K132" s="165">
        <v>1.1000000000000001</v>
      </c>
      <c r="L132" s="20">
        <v>19</v>
      </c>
      <c r="M132" s="20"/>
      <c r="N132" s="20"/>
      <c r="O132" s="20"/>
      <c r="P132" s="20"/>
      <c r="Q132" s="20" t="s">
        <v>1564</v>
      </c>
      <c r="R132" s="20"/>
      <c r="S132" s="20">
        <v>3221085901</v>
      </c>
      <c r="T132" s="20"/>
      <c r="U132" s="20" t="s">
        <v>1560</v>
      </c>
    </row>
    <row r="133" spans="1:21" ht="15.75" customHeight="1">
      <c r="A133" s="20">
        <v>122</v>
      </c>
      <c r="B133" s="20" t="s">
        <v>2624</v>
      </c>
      <c r="C133" s="20" t="s">
        <v>1400</v>
      </c>
      <c r="D133" s="163" t="s">
        <v>1557</v>
      </c>
      <c r="E133" s="156">
        <v>44567</v>
      </c>
      <c r="F133" s="159">
        <v>3</v>
      </c>
      <c r="G133" s="159" t="s">
        <v>1512</v>
      </c>
      <c r="H133" s="20" t="s">
        <v>1368</v>
      </c>
      <c r="I133" s="164" t="s">
        <v>1565</v>
      </c>
      <c r="J133" s="164">
        <v>24</v>
      </c>
      <c r="K133" s="165">
        <v>0.5</v>
      </c>
      <c r="L133" s="20">
        <v>9</v>
      </c>
      <c r="M133" s="20"/>
      <c r="N133" s="20"/>
      <c r="O133" s="20"/>
      <c r="P133" s="20"/>
      <c r="Q133" s="20" t="s">
        <v>1566</v>
      </c>
      <c r="R133" s="20"/>
      <c r="S133" s="20">
        <v>3221085901</v>
      </c>
      <c r="T133" s="20"/>
      <c r="U133" s="20" t="s">
        <v>1560</v>
      </c>
    </row>
    <row r="134" spans="1:21" ht="15.75" customHeight="1">
      <c r="A134" s="20">
        <v>123</v>
      </c>
      <c r="B134" s="20" t="s">
        <v>2624</v>
      </c>
      <c r="C134" s="20" t="s">
        <v>1400</v>
      </c>
      <c r="D134" s="163" t="s">
        <v>1557</v>
      </c>
      <c r="E134" s="156">
        <v>44567</v>
      </c>
      <c r="F134" s="159">
        <v>4</v>
      </c>
      <c r="G134" s="159" t="s">
        <v>1512</v>
      </c>
      <c r="H134" s="20" t="s">
        <v>1055</v>
      </c>
      <c r="I134" s="164" t="s">
        <v>1567</v>
      </c>
      <c r="J134" s="164">
        <v>12</v>
      </c>
      <c r="K134" s="165">
        <v>0.1</v>
      </c>
      <c r="L134" s="20">
        <v>1</v>
      </c>
      <c r="M134" s="20"/>
      <c r="N134" s="20"/>
      <c r="O134" s="20"/>
      <c r="P134" s="20"/>
      <c r="Q134" s="20" t="s">
        <v>1568</v>
      </c>
      <c r="R134" s="20"/>
      <c r="S134" s="20">
        <v>3221085901</v>
      </c>
      <c r="T134" s="20"/>
      <c r="U134" s="20" t="s">
        <v>1560</v>
      </c>
    </row>
    <row r="135" spans="1:21" ht="15.75" customHeight="1">
      <c r="A135" s="20">
        <v>124</v>
      </c>
      <c r="B135" s="20" t="s">
        <v>2624</v>
      </c>
      <c r="C135" s="20" t="s">
        <v>1400</v>
      </c>
      <c r="D135" s="163" t="s">
        <v>1557</v>
      </c>
      <c r="E135" s="156">
        <v>44567</v>
      </c>
      <c r="F135" s="159">
        <v>4</v>
      </c>
      <c r="G135" s="159" t="s">
        <v>1512</v>
      </c>
      <c r="H135" s="20" t="s">
        <v>1055</v>
      </c>
      <c r="I135" s="164" t="s">
        <v>1567</v>
      </c>
      <c r="J135" s="164">
        <v>18</v>
      </c>
      <c r="K135" s="165">
        <v>0.6</v>
      </c>
      <c r="L135" s="20">
        <v>10</v>
      </c>
      <c r="M135" s="20"/>
      <c r="N135" s="20"/>
      <c r="O135" s="20"/>
      <c r="P135" s="20"/>
      <c r="Q135" s="20" t="s">
        <v>1569</v>
      </c>
      <c r="R135" s="20"/>
      <c r="S135" s="20">
        <v>3221085901</v>
      </c>
      <c r="T135" s="20"/>
      <c r="U135" s="20" t="s">
        <v>1560</v>
      </c>
    </row>
    <row r="136" spans="1:21" ht="15.75" customHeight="1">
      <c r="A136" s="20">
        <v>125</v>
      </c>
      <c r="B136" s="20" t="s">
        <v>2624</v>
      </c>
      <c r="C136" s="20" t="s">
        <v>1400</v>
      </c>
      <c r="D136" s="163" t="s">
        <v>1557</v>
      </c>
      <c r="E136" s="156">
        <v>44567</v>
      </c>
      <c r="F136" s="159">
        <v>4</v>
      </c>
      <c r="G136" s="159" t="s">
        <v>1512</v>
      </c>
      <c r="H136" s="20" t="s">
        <v>1055</v>
      </c>
      <c r="I136" s="164" t="s">
        <v>1567</v>
      </c>
      <c r="J136" s="164">
        <v>25</v>
      </c>
      <c r="K136" s="165">
        <v>0.8</v>
      </c>
      <c r="L136" s="20">
        <v>16</v>
      </c>
      <c r="M136" s="20"/>
      <c r="N136" s="20"/>
      <c r="O136" s="20"/>
      <c r="P136" s="20"/>
      <c r="Q136" s="20" t="s">
        <v>1570</v>
      </c>
      <c r="R136" s="20"/>
      <c r="S136" s="20">
        <v>3221085901</v>
      </c>
      <c r="T136" s="20"/>
      <c r="U136" s="20" t="s">
        <v>1560</v>
      </c>
    </row>
    <row r="137" spans="1:21" ht="15.75" customHeight="1">
      <c r="A137" s="20">
        <v>126</v>
      </c>
      <c r="B137" s="20" t="s">
        <v>2624</v>
      </c>
      <c r="C137" s="20" t="s">
        <v>1400</v>
      </c>
      <c r="D137" s="163" t="s">
        <v>1557</v>
      </c>
      <c r="E137" s="156">
        <v>44567</v>
      </c>
      <c r="F137" s="159">
        <v>4</v>
      </c>
      <c r="G137" s="159" t="s">
        <v>1512</v>
      </c>
      <c r="H137" s="20" t="s">
        <v>1368</v>
      </c>
      <c r="I137" s="164" t="s">
        <v>1543</v>
      </c>
      <c r="J137" s="164">
        <v>15</v>
      </c>
      <c r="K137" s="165">
        <v>0.6</v>
      </c>
      <c r="L137" s="20">
        <v>12</v>
      </c>
      <c r="M137" s="20"/>
      <c r="N137" s="20"/>
      <c r="O137" s="20"/>
      <c r="P137" s="20"/>
      <c r="Q137" s="20" t="s">
        <v>1571</v>
      </c>
      <c r="R137" s="20"/>
      <c r="S137" s="20">
        <v>3221085901</v>
      </c>
      <c r="T137" s="20"/>
      <c r="U137" s="20" t="s">
        <v>1560</v>
      </c>
    </row>
    <row r="138" spans="1:21" ht="15.75" customHeight="1">
      <c r="A138" s="20">
        <v>127</v>
      </c>
      <c r="B138" s="20" t="s">
        <v>2624</v>
      </c>
      <c r="C138" s="20" t="s">
        <v>1400</v>
      </c>
      <c r="D138" s="163" t="s">
        <v>1557</v>
      </c>
      <c r="E138" s="156">
        <v>44567</v>
      </c>
      <c r="F138" s="159">
        <v>4</v>
      </c>
      <c r="G138" s="159" t="s">
        <v>1512</v>
      </c>
      <c r="H138" s="20" t="s">
        <v>1368</v>
      </c>
      <c r="I138" s="164" t="s">
        <v>1543</v>
      </c>
      <c r="J138" s="164">
        <v>20</v>
      </c>
      <c r="K138" s="165">
        <v>0.3</v>
      </c>
      <c r="L138" s="20">
        <v>6</v>
      </c>
      <c r="M138" s="20"/>
      <c r="N138" s="20"/>
      <c r="O138" s="20"/>
      <c r="P138" s="20"/>
      <c r="Q138" s="20" t="s">
        <v>1572</v>
      </c>
      <c r="R138" s="20"/>
      <c r="S138" s="20">
        <v>3221085901</v>
      </c>
      <c r="T138" s="20"/>
      <c r="U138" s="20" t="s">
        <v>1560</v>
      </c>
    </row>
    <row r="139" spans="1:21" ht="15.75" customHeight="1">
      <c r="A139" s="20">
        <v>128</v>
      </c>
      <c r="B139" s="20" t="s">
        <v>2624</v>
      </c>
      <c r="C139" s="20" t="s">
        <v>1400</v>
      </c>
      <c r="D139" s="163" t="s">
        <v>1557</v>
      </c>
      <c r="E139" s="156">
        <v>44567</v>
      </c>
      <c r="F139" s="159">
        <v>4</v>
      </c>
      <c r="G139" s="159" t="s">
        <v>1512</v>
      </c>
      <c r="H139" s="20" t="s">
        <v>1055</v>
      </c>
      <c r="I139" s="164" t="s">
        <v>1573</v>
      </c>
      <c r="J139" s="164">
        <v>14</v>
      </c>
      <c r="K139" s="165">
        <v>1.6</v>
      </c>
      <c r="L139" s="20">
        <v>22</v>
      </c>
      <c r="M139" s="20"/>
      <c r="N139" s="20"/>
      <c r="O139" s="20"/>
      <c r="P139" s="20"/>
      <c r="Q139" s="20" t="s">
        <v>1574</v>
      </c>
      <c r="R139" s="20"/>
      <c r="S139" s="20">
        <v>3221085901</v>
      </c>
      <c r="T139" s="20"/>
      <c r="U139" s="20" t="s">
        <v>1560</v>
      </c>
    </row>
    <row r="140" spans="1:21" ht="15.75" customHeight="1">
      <c r="A140" s="20">
        <v>129</v>
      </c>
      <c r="B140" s="20" t="s">
        <v>2624</v>
      </c>
      <c r="C140" s="20" t="s">
        <v>1400</v>
      </c>
      <c r="D140" s="163" t="s">
        <v>1557</v>
      </c>
      <c r="E140" s="156">
        <v>44567</v>
      </c>
      <c r="F140" s="159">
        <v>4</v>
      </c>
      <c r="G140" s="159" t="s">
        <v>1512</v>
      </c>
      <c r="H140" s="20" t="s">
        <v>1055</v>
      </c>
      <c r="I140" s="164" t="s">
        <v>1575</v>
      </c>
      <c r="J140" s="164">
        <v>12</v>
      </c>
      <c r="K140" s="165">
        <v>6</v>
      </c>
      <c r="L140" s="20">
        <v>132</v>
      </c>
      <c r="M140" s="20"/>
      <c r="N140" s="20"/>
      <c r="O140" s="20"/>
      <c r="P140" s="20"/>
      <c r="Q140" s="20" t="s">
        <v>1576</v>
      </c>
      <c r="R140" s="20"/>
      <c r="S140" s="20">
        <v>3221085901</v>
      </c>
      <c r="T140" s="20"/>
      <c r="U140" s="20" t="s">
        <v>1560</v>
      </c>
    </row>
    <row r="141" spans="1:21" ht="15.75" customHeight="1">
      <c r="A141" s="20">
        <v>130</v>
      </c>
      <c r="B141" s="20" t="s">
        <v>2624</v>
      </c>
      <c r="C141" s="20" t="s">
        <v>1400</v>
      </c>
      <c r="D141" s="163" t="s">
        <v>1557</v>
      </c>
      <c r="E141" s="156">
        <v>44567</v>
      </c>
      <c r="F141" s="159">
        <v>4</v>
      </c>
      <c r="G141" s="159" t="s">
        <v>1512</v>
      </c>
      <c r="H141" s="20" t="s">
        <v>1368</v>
      </c>
      <c r="I141" s="164" t="s">
        <v>1577</v>
      </c>
      <c r="J141" s="164">
        <v>11</v>
      </c>
      <c r="K141" s="165">
        <v>1.7</v>
      </c>
      <c r="L141" s="20">
        <v>46</v>
      </c>
      <c r="M141" s="20"/>
      <c r="N141" s="20"/>
      <c r="O141" s="20"/>
      <c r="P141" s="20"/>
      <c r="Q141" s="20" t="s">
        <v>1578</v>
      </c>
      <c r="R141" s="20"/>
      <c r="S141" s="20">
        <v>3221085901</v>
      </c>
      <c r="T141" s="20"/>
      <c r="U141" s="20" t="s">
        <v>1560</v>
      </c>
    </row>
    <row r="142" spans="1:21" ht="15.75" customHeight="1">
      <c r="A142" s="20">
        <v>131</v>
      </c>
      <c r="B142" s="20" t="s">
        <v>2624</v>
      </c>
      <c r="C142" s="20" t="s">
        <v>1400</v>
      </c>
      <c r="D142" s="163" t="s">
        <v>1557</v>
      </c>
      <c r="E142" s="156">
        <v>44567</v>
      </c>
      <c r="F142" s="159">
        <v>4</v>
      </c>
      <c r="G142" s="159" t="s">
        <v>1512</v>
      </c>
      <c r="H142" s="20" t="s">
        <v>1055</v>
      </c>
      <c r="I142" s="164" t="s">
        <v>1577</v>
      </c>
      <c r="J142" s="164">
        <v>20</v>
      </c>
      <c r="K142" s="165">
        <v>0.4</v>
      </c>
      <c r="L142" s="20">
        <v>6</v>
      </c>
      <c r="M142" s="20"/>
      <c r="N142" s="20"/>
      <c r="O142" s="20"/>
      <c r="P142" s="20"/>
      <c r="Q142" s="20" t="s">
        <v>1579</v>
      </c>
      <c r="R142" s="20"/>
      <c r="S142" s="20">
        <v>3221085901</v>
      </c>
      <c r="T142" s="20"/>
      <c r="U142" s="20" t="s">
        <v>1560</v>
      </c>
    </row>
    <row r="143" spans="1:21" ht="15.75" customHeight="1">
      <c r="A143" s="20">
        <v>132</v>
      </c>
      <c r="B143" s="20" t="s">
        <v>2624</v>
      </c>
      <c r="C143" s="20" t="s">
        <v>1400</v>
      </c>
      <c r="D143" s="163" t="s">
        <v>1557</v>
      </c>
      <c r="E143" s="156">
        <v>44567</v>
      </c>
      <c r="F143" s="159">
        <v>4</v>
      </c>
      <c r="G143" s="159" t="s">
        <v>1512</v>
      </c>
      <c r="H143" s="20" t="s">
        <v>1368</v>
      </c>
      <c r="I143" s="164" t="s">
        <v>1580</v>
      </c>
      <c r="J143" s="164">
        <v>18</v>
      </c>
      <c r="K143" s="165">
        <v>0.3</v>
      </c>
      <c r="L143" s="20">
        <v>7</v>
      </c>
      <c r="M143" s="20"/>
      <c r="N143" s="20"/>
      <c r="O143" s="20"/>
      <c r="P143" s="20"/>
      <c r="Q143" s="20" t="s">
        <v>1581</v>
      </c>
      <c r="R143" s="20"/>
      <c r="S143" s="20">
        <v>3221085901</v>
      </c>
      <c r="T143" s="20"/>
      <c r="U143" s="20" t="s">
        <v>1560</v>
      </c>
    </row>
    <row r="144" spans="1:21" ht="15.75" customHeight="1">
      <c r="A144" s="20">
        <v>133</v>
      </c>
      <c r="B144" s="20" t="s">
        <v>2624</v>
      </c>
      <c r="C144" s="20" t="s">
        <v>1400</v>
      </c>
      <c r="D144" s="163" t="s">
        <v>1557</v>
      </c>
      <c r="E144" s="156">
        <v>44567</v>
      </c>
      <c r="F144" s="159">
        <v>4</v>
      </c>
      <c r="G144" s="159" t="s">
        <v>1512</v>
      </c>
      <c r="H144" s="20" t="s">
        <v>1368</v>
      </c>
      <c r="I144" s="164" t="s">
        <v>1580</v>
      </c>
      <c r="J144" s="164">
        <v>19</v>
      </c>
      <c r="K144" s="165">
        <v>0.6</v>
      </c>
      <c r="L144" s="20">
        <v>9</v>
      </c>
      <c r="M144" s="20"/>
      <c r="N144" s="20"/>
      <c r="O144" s="20"/>
      <c r="P144" s="20"/>
      <c r="Q144" s="20" t="s">
        <v>1582</v>
      </c>
      <c r="R144" s="20"/>
      <c r="S144" s="20">
        <v>3221085901</v>
      </c>
      <c r="T144" s="20"/>
      <c r="U144" s="20" t="s">
        <v>1560</v>
      </c>
    </row>
    <row r="145" spans="1:21" ht="15.75" customHeight="1">
      <c r="A145" s="20">
        <v>134</v>
      </c>
      <c r="B145" s="20" t="s">
        <v>2624</v>
      </c>
      <c r="C145" s="20" t="s">
        <v>1400</v>
      </c>
      <c r="D145" s="163" t="s">
        <v>1557</v>
      </c>
      <c r="E145" s="156">
        <v>44567</v>
      </c>
      <c r="F145" s="159">
        <v>4</v>
      </c>
      <c r="G145" s="159" t="s">
        <v>1512</v>
      </c>
      <c r="H145" s="20" t="s">
        <v>1363</v>
      </c>
      <c r="I145" s="164" t="s">
        <v>1580</v>
      </c>
      <c r="J145" s="164">
        <v>36</v>
      </c>
      <c r="K145" s="165">
        <v>0.5</v>
      </c>
      <c r="L145" s="20">
        <v>9</v>
      </c>
      <c r="M145" s="20"/>
      <c r="N145" s="20"/>
      <c r="O145" s="20"/>
      <c r="P145" s="20"/>
      <c r="Q145" s="20" t="s">
        <v>1583</v>
      </c>
      <c r="R145" s="20"/>
      <c r="S145" s="20">
        <v>3221085901</v>
      </c>
      <c r="T145" s="20"/>
      <c r="U145" s="20" t="s">
        <v>1560</v>
      </c>
    </row>
    <row r="146" spans="1:21" ht="15.75" customHeight="1">
      <c r="A146" s="20">
        <v>135</v>
      </c>
      <c r="B146" s="20" t="s">
        <v>2624</v>
      </c>
      <c r="C146" s="20" t="s">
        <v>1400</v>
      </c>
      <c r="D146" s="163" t="s">
        <v>1557</v>
      </c>
      <c r="E146" s="156">
        <v>44567</v>
      </c>
      <c r="F146" s="159">
        <v>4</v>
      </c>
      <c r="G146" s="159" t="s">
        <v>1512</v>
      </c>
      <c r="H146" s="20" t="s">
        <v>1055</v>
      </c>
      <c r="I146" s="164" t="s">
        <v>1584</v>
      </c>
      <c r="J146" s="164">
        <v>5</v>
      </c>
      <c r="K146" s="165">
        <v>0.9</v>
      </c>
      <c r="L146" s="20">
        <v>18</v>
      </c>
      <c r="M146" s="20"/>
      <c r="N146" s="20"/>
      <c r="O146" s="20"/>
      <c r="P146" s="20"/>
      <c r="Q146" s="20" t="s">
        <v>1585</v>
      </c>
      <c r="R146" s="20"/>
      <c r="S146" s="20">
        <v>3221085901</v>
      </c>
      <c r="T146" s="20" t="s">
        <v>1293</v>
      </c>
      <c r="U146" s="20" t="s">
        <v>1560</v>
      </c>
    </row>
    <row r="147" spans="1:21" ht="15.75" customHeight="1">
      <c r="A147" s="20">
        <v>136</v>
      </c>
      <c r="B147" s="20" t="s">
        <v>2624</v>
      </c>
      <c r="C147" s="20" t="s">
        <v>1400</v>
      </c>
      <c r="D147" s="163" t="s">
        <v>1557</v>
      </c>
      <c r="E147" s="156">
        <v>44567</v>
      </c>
      <c r="F147" s="159">
        <v>3</v>
      </c>
      <c r="G147" s="159" t="s">
        <v>1512</v>
      </c>
      <c r="H147" s="20" t="s">
        <v>1055</v>
      </c>
      <c r="I147" s="164" t="s">
        <v>1586</v>
      </c>
      <c r="J147" s="164">
        <v>23</v>
      </c>
      <c r="K147" s="165">
        <v>2.1</v>
      </c>
      <c r="L147" s="20">
        <v>13</v>
      </c>
      <c r="M147" s="20"/>
      <c r="N147" s="20"/>
      <c r="O147" s="20"/>
      <c r="P147" s="20"/>
      <c r="Q147" s="20" t="s">
        <v>1587</v>
      </c>
      <c r="R147" s="20"/>
      <c r="S147" s="20">
        <v>3221085901</v>
      </c>
      <c r="T147" s="20"/>
      <c r="U147" s="20" t="s">
        <v>1560</v>
      </c>
    </row>
    <row r="148" spans="1:21" ht="15.75" customHeight="1">
      <c r="A148" s="20">
        <v>137</v>
      </c>
      <c r="B148" s="20" t="s">
        <v>2624</v>
      </c>
      <c r="C148" s="20" t="s">
        <v>1400</v>
      </c>
      <c r="D148" s="163" t="s">
        <v>1557</v>
      </c>
      <c r="E148" s="156">
        <v>44567</v>
      </c>
      <c r="F148" s="159">
        <v>4</v>
      </c>
      <c r="G148" s="159" t="s">
        <v>1512</v>
      </c>
      <c r="H148" s="20" t="s">
        <v>1055</v>
      </c>
      <c r="I148" s="164" t="s">
        <v>1588</v>
      </c>
      <c r="J148" s="164">
        <v>32</v>
      </c>
      <c r="K148" s="165">
        <v>0.7</v>
      </c>
      <c r="L148" s="20">
        <v>11</v>
      </c>
      <c r="M148" s="20"/>
      <c r="N148" s="20"/>
      <c r="O148" s="20"/>
      <c r="P148" s="20"/>
      <c r="Q148" s="20" t="s">
        <v>1589</v>
      </c>
      <c r="R148" s="20"/>
      <c r="S148" s="20">
        <v>3221085901</v>
      </c>
      <c r="T148" s="20"/>
      <c r="U148" s="20" t="s">
        <v>1560</v>
      </c>
    </row>
    <row r="149" spans="1:21" ht="15.75" customHeight="1">
      <c r="A149" s="20">
        <v>138</v>
      </c>
      <c r="B149" s="20" t="s">
        <v>2624</v>
      </c>
      <c r="C149" s="20" t="s">
        <v>1400</v>
      </c>
      <c r="D149" s="163" t="s">
        <v>1557</v>
      </c>
      <c r="E149" s="156">
        <v>44567</v>
      </c>
      <c r="F149" s="159">
        <v>4</v>
      </c>
      <c r="G149" s="159" t="s">
        <v>1512</v>
      </c>
      <c r="H149" s="20" t="s">
        <v>1055</v>
      </c>
      <c r="I149" s="164" t="s">
        <v>1588</v>
      </c>
      <c r="J149" s="164">
        <v>36</v>
      </c>
      <c r="K149" s="165">
        <v>1.4</v>
      </c>
      <c r="L149" s="20">
        <v>18</v>
      </c>
      <c r="M149" s="20"/>
      <c r="N149" s="20"/>
      <c r="O149" s="20"/>
      <c r="P149" s="20"/>
      <c r="Q149" s="20" t="s">
        <v>1590</v>
      </c>
      <c r="R149" s="20"/>
      <c r="S149" s="20">
        <v>3221085901</v>
      </c>
      <c r="T149" s="20"/>
      <c r="U149" s="20" t="s">
        <v>1560</v>
      </c>
    </row>
    <row r="150" spans="1:21" ht="15.75" customHeight="1">
      <c r="A150" s="20">
        <v>139</v>
      </c>
      <c r="B150" s="20" t="s">
        <v>2624</v>
      </c>
      <c r="C150" s="20" t="s">
        <v>1280</v>
      </c>
      <c r="D150" s="163" t="s">
        <v>1591</v>
      </c>
      <c r="E150" s="156">
        <v>44573</v>
      </c>
      <c r="F150" s="159">
        <v>3</v>
      </c>
      <c r="G150" s="159" t="s">
        <v>1512</v>
      </c>
      <c r="H150" s="20" t="s">
        <v>1055</v>
      </c>
      <c r="I150" s="164" t="s">
        <v>1561</v>
      </c>
      <c r="J150" s="164">
        <v>23</v>
      </c>
      <c r="K150" s="165">
        <v>1.3</v>
      </c>
      <c r="L150" s="20">
        <v>30</v>
      </c>
      <c r="M150" s="20"/>
      <c r="N150" s="20"/>
      <c r="O150" s="20"/>
      <c r="P150" s="20"/>
      <c r="Q150" s="20" t="s">
        <v>1592</v>
      </c>
      <c r="R150" s="20"/>
      <c r="S150" s="20">
        <v>3222755400</v>
      </c>
      <c r="T150" s="20"/>
      <c r="U150" s="20" t="s">
        <v>864</v>
      </c>
    </row>
    <row r="151" spans="1:21" ht="15.75" customHeight="1">
      <c r="A151" s="20">
        <v>140</v>
      </c>
      <c r="B151" s="20" t="s">
        <v>2624</v>
      </c>
      <c r="C151" s="20" t="s">
        <v>1280</v>
      </c>
      <c r="D151" s="163" t="s">
        <v>1591</v>
      </c>
      <c r="E151" s="156">
        <v>44573</v>
      </c>
      <c r="F151" s="159">
        <v>3</v>
      </c>
      <c r="G151" s="159" t="s">
        <v>1512</v>
      </c>
      <c r="H151" s="20" t="s">
        <v>1055</v>
      </c>
      <c r="I151" s="164" t="s">
        <v>1593</v>
      </c>
      <c r="J151" s="164">
        <v>3</v>
      </c>
      <c r="K151" s="165">
        <v>5.8</v>
      </c>
      <c r="L151" s="20">
        <v>284</v>
      </c>
      <c r="M151" s="20"/>
      <c r="N151" s="20"/>
      <c r="O151" s="20"/>
      <c r="P151" s="20"/>
      <c r="Q151" s="20" t="s">
        <v>1594</v>
      </c>
      <c r="R151" s="20"/>
      <c r="S151" s="20">
        <v>3222755400</v>
      </c>
      <c r="T151" s="20"/>
      <c r="U151" s="20" t="s">
        <v>864</v>
      </c>
    </row>
    <row r="152" spans="1:21" ht="15.75" customHeight="1">
      <c r="A152" s="20">
        <v>141</v>
      </c>
      <c r="B152" s="20" t="s">
        <v>2624</v>
      </c>
      <c r="C152" s="20" t="s">
        <v>1280</v>
      </c>
      <c r="D152" s="163" t="s">
        <v>1591</v>
      </c>
      <c r="E152" s="156">
        <v>44573</v>
      </c>
      <c r="F152" s="159">
        <v>3</v>
      </c>
      <c r="G152" s="159" t="s">
        <v>1512</v>
      </c>
      <c r="H152" s="20" t="s">
        <v>1055</v>
      </c>
      <c r="I152" s="164" t="s">
        <v>1593</v>
      </c>
      <c r="J152" s="164">
        <v>4</v>
      </c>
      <c r="K152" s="165">
        <v>6.6</v>
      </c>
      <c r="L152" s="20">
        <v>304</v>
      </c>
      <c r="M152" s="20"/>
      <c r="N152" s="20"/>
      <c r="O152" s="20"/>
      <c r="P152" s="20"/>
      <c r="Q152" s="20" t="s">
        <v>1595</v>
      </c>
      <c r="R152" s="20"/>
      <c r="S152" s="20">
        <v>3222755400</v>
      </c>
      <c r="T152" s="20"/>
      <c r="U152" s="20" t="s">
        <v>864</v>
      </c>
    </row>
    <row r="153" spans="1:21" ht="15.75" customHeight="1">
      <c r="A153" s="20">
        <v>142</v>
      </c>
      <c r="B153" s="20" t="s">
        <v>2624</v>
      </c>
      <c r="C153" s="20" t="s">
        <v>1280</v>
      </c>
      <c r="D153" s="163" t="s">
        <v>1591</v>
      </c>
      <c r="E153" s="156">
        <v>44573</v>
      </c>
      <c r="F153" s="159">
        <v>3</v>
      </c>
      <c r="G153" s="159" t="s">
        <v>1512</v>
      </c>
      <c r="H153" s="20" t="s">
        <v>1055</v>
      </c>
      <c r="I153" s="164" t="s">
        <v>1596</v>
      </c>
      <c r="J153" s="164">
        <v>5</v>
      </c>
      <c r="K153" s="165">
        <v>6.4</v>
      </c>
      <c r="L153" s="20">
        <v>218</v>
      </c>
      <c r="M153" s="20"/>
      <c r="N153" s="20"/>
      <c r="O153" s="20"/>
      <c r="P153" s="20"/>
      <c r="Q153" s="20" t="s">
        <v>1597</v>
      </c>
      <c r="R153" s="20"/>
      <c r="S153" s="20">
        <v>3222755400</v>
      </c>
      <c r="T153" s="20"/>
      <c r="U153" s="20" t="s">
        <v>864</v>
      </c>
    </row>
    <row r="154" spans="1:21" ht="15.75" customHeight="1">
      <c r="A154" s="20">
        <v>143</v>
      </c>
      <c r="B154" s="20" t="s">
        <v>2624</v>
      </c>
      <c r="C154" s="20" t="s">
        <v>1280</v>
      </c>
      <c r="D154" s="163" t="s">
        <v>1591</v>
      </c>
      <c r="E154" s="156">
        <v>44573</v>
      </c>
      <c r="F154" s="159">
        <v>3</v>
      </c>
      <c r="G154" s="159" t="s">
        <v>1512</v>
      </c>
      <c r="H154" s="20" t="s">
        <v>1055</v>
      </c>
      <c r="I154" s="164" t="s">
        <v>1598</v>
      </c>
      <c r="J154" s="164">
        <v>10</v>
      </c>
      <c r="K154" s="165">
        <v>1.7</v>
      </c>
      <c r="L154" s="20">
        <v>66</v>
      </c>
      <c r="M154" s="20"/>
      <c r="N154" s="20"/>
      <c r="O154" s="20"/>
      <c r="P154" s="20"/>
      <c r="Q154" s="20" t="s">
        <v>1599</v>
      </c>
      <c r="R154" s="20"/>
      <c r="S154" s="20">
        <v>3222755400</v>
      </c>
      <c r="T154" s="20"/>
      <c r="U154" s="20" t="s">
        <v>864</v>
      </c>
    </row>
    <row r="155" spans="1:21" ht="15.75" customHeight="1">
      <c r="A155" s="20">
        <v>144</v>
      </c>
      <c r="B155" s="20" t="s">
        <v>2624</v>
      </c>
      <c r="C155" s="20" t="s">
        <v>1280</v>
      </c>
      <c r="D155" s="163" t="s">
        <v>1591</v>
      </c>
      <c r="E155" s="156">
        <v>44573</v>
      </c>
      <c r="F155" s="159">
        <v>3</v>
      </c>
      <c r="G155" s="159" t="s">
        <v>1512</v>
      </c>
      <c r="H155" s="20" t="s">
        <v>1055</v>
      </c>
      <c r="I155" s="164" t="s">
        <v>1575</v>
      </c>
      <c r="J155" s="164">
        <v>2</v>
      </c>
      <c r="K155" s="165">
        <v>0.9</v>
      </c>
      <c r="L155" s="20">
        <v>32</v>
      </c>
      <c r="M155" s="20"/>
      <c r="N155" s="20"/>
      <c r="O155" s="20"/>
      <c r="P155" s="20"/>
      <c r="Q155" s="20" t="s">
        <v>1600</v>
      </c>
      <c r="R155" s="20"/>
      <c r="S155" s="20">
        <v>3222755400</v>
      </c>
      <c r="T155" s="20"/>
      <c r="U155" s="20" t="s">
        <v>864</v>
      </c>
    </row>
    <row r="156" spans="1:21" ht="15.75" customHeight="1">
      <c r="A156" s="20">
        <v>145</v>
      </c>
      <c r="B156" s="20" t="s">
        <v>2624</v>
      </c>
      <c r="C156" s="20" t="s">
        <v>1280</v>
      </c>
      <c r="D156" s="163" t="s">
        <v>1591</v>
      </c>
      <c r="E156" s="156">
        <v>44573</v>
      </c>
      <c r="F156" s="159">
        <v>3</v>
      </c>
      <c r="G156" s="159" t="s">
        <v>1512</v>
      </c>
      <c r="H156" s="20" t="s">
        <v>1055</v>
      </c>
      <c r="I156" s="164" t="s">
        <v>1575</v>
      </c>
      <c r="J156" s="164">
        <v>7</v>
      </c>
      <c r="K156" s="165">
        <v>1.3</v>
      </c>
      <c r="L156" s="20">
        <v>59</v>
      </c>
      <c r="M156" s="20"/>
      <c r="N156" s="20"/>
      <c r="O156" s="20"/>
      <c r="P156" s="20"/>
      <c r="Q156" s="20" t="s">
        <v>1601</v>
      </c>
      <c r="R156" s="20"/>
      <c r="S156" s="20">
        <v>3222755400</v>
      </c>
      <c r="T156" s="20"/>
      <c r="U156" s="20" t="s">
        <v>864</v>
      </c>
    </row>
    <row r="157" spans="1:21" ht="15.75" customHeight="1">
      <c r="A157" s="20">
        <v>146</v>
      </c>
      <c r="B157" s="20" t="s">
        <v>2624</v>
      </c>
      <c r="C157" s="20" t="s">
        <v>1280</v>
      </c>
      <c r="D157" s="163" t="s">
        <v>1591</v>
      </c>
      <c r="E157" s="156">
        <v>44573</v>
      </c>
      <c r="F157" s="159">
        <v>4</v>
      </c>
      <c r="G157" s="159" t="s">
        <v>1512</v>
      </c>
      <c r="H157" s="20" t="s">
        <v>1055</v>
      </c>
      <c r="I157" s="164" t="s">
        <v>1580</v>
      </c>
      <c r="J157" s="164">
        <v>10</v>
      </c>
      <c r="K157" s="165">
        <v>0.7</v>
      </c>
      <c r="L157" s="20">
        <v>18</v>
      </c>
      <c r="M157" s="20"/>
      <c r="N157" s="20"/>
      <c r="O157" s="20"/>
      <c r="P157" s="20"/>
      <c r="Q157" s="20" t="s">
        <v>1602</v>
      </c>
      <c r="R157" s="20"/>
      <c r="S157" s="20">
        <v>3222755400</v>
      </c>
      <c r="T157" s="20"/>
      <c r="U157" s="20" t="s">
        <v>864</v>
      </c>
    </row>
    <row r="158" spans="1:21" ht="15.75" customHeight="1">
      <c r="A158" s="20">
        <v>147</v>
      </c>
      <c r="B158" s="20" t="s">
        <v>2624</v>
      </c>
      <c r="C158" s="20" t="s">
        <v>1280</v>
      </c>
      <c r="D158" s="163" t="s">
        <v>1591</v>
      </c>
      <c r="E158" s="156">
        <v>44573</v>
      </c>
      <c r="F158" s="159">
        <v>3</v>
      </c>
      <c r="G158" s="159" t="s">
        <v>1512</v>
      </c>
      <c r="H158" s="20" t="s">
        <v>1055</v>
      </c>
      <c r="I158" s="164" t="s">
        <v>1603</v>
      </c>
      <c r="J158" s="164">
        <v>2</v>
      </c>
      <c r="K158" s="165">
        <v>3.8</v>
      </c>
      <c r="L158" s="20">
        <v>91</v>
      </c>
      <c r="M158" s="20"/>
      <c r="N158" s="20"/>
      <c r="O158" s="20"/>
      <c r="P158" s="20"/>
      <c r="Q158" s="20" t="s">
        <v>1604</v>
      </c>
      <c r="R158" s="20"/>
      <c r="S158" s="20">
        <v>3222755400</v>
      </c>
      <c r="T158" s="20"/>
      <c r="U158" s="20" t="s">
        <v>864</v>
      </c>
    </row>
    <row r="159" spans="1:21" ht="15.75" customHeight="1">
      <c r="A159" s="20">
        <v>148</v>
      </c>
      <c r="B159" s="20" t="s">
        <v>2624</v>
      </c>
      <c r="C159" s="20" t="s">
        <v>1280</v>
      </c>
      <c r="D159" s="163" t="s">
        <v>1591</v>
      </c>
      <c r="E159" s="156">
        <v>44573</v>
      </c>
      <c r="F159" s="159">
        <v>3</v>
      </c>
      <c r="G159" s="159" t="s">
        <v>1512</v>
      </c>
      <c r="H159" s="20" t="s">
        <v>1055</v>
      </c>
      <c r="I159" s="164" t="s">
        <v>1603</v>
      </c>
      <c r="J159" s="164">
        <v>4</v>
      </c>
      <c r="K159" s="165">
        <v>5.2</v>
      </c>
      <c r="L159" s="20">
        <v>146</v>
      </c>
      <c r="M159" s="20"/>
      <c r="N159" s="20"/>
      <c r="O159" s="20"/>
      <c r="P159" s="20"/>
      <c r="Q159" s="20" t="s">
        <v>1605</v>
      </c>
      <c r="R159" s="20"/>
      <c r="S159" s="20">
        <v>3222755400</v>
      </c>
      <c r="T159" s="20"/>
      <c r="U159" s="20" t="s">
        <v>864</v>
      </c>
    </row>
    <row r="160" spans="1:21" ht="15.75" customHeight="1">
      <c r="A160" s="20">
        <v>149</v>
      </c>
      <c r="B160" s="20" t="s">
        <v>2624</v>
      </c>
      <c r="C160" s="20" t="s">
        <v>1280</v>
      </c>
      <c r="D160" s="163" t="s">
        <v>1591</v>
      </c>
      <c r="E160" s="156">
        <v>44573</v>
      </c>
      <c r="F160" s="159">
        <v>3</v>
      </c>
      <c r="G160" s="159" t="s">
        <v>1512</v>
      </c>
      <c r="H160" s="20" t="s">
        <v>1055</v>
      </c>
      <c r="I160" s="164" t="s">
        <v>1606</v>
      </c>
      <c r="J160" s="164">
        <v>4</v>
      </c>
      <c r="K160" s="165">
        <v>6.1</v>
      </c>
      <c r="L160" s="20">
        <v>140</v>
      </c>
      <c r="M160" s="20"/>
      <c r="N160" s="20"/>
      <c r="O160" s="20"/>
      <c r="P160" s="20"/>
      <c r="Q160" s="20" t="s">
        <v>1607</v>
      </c>
      <c r="R160" s="20"/>
      <c r="S160" s="20">
        <v>3222755400</v>
      </c>
      <c r="T160" s="20"/>
      <c r="U160" s="20" t="s">
        <v>864</v>
      </c>
    </row>
    <row r="161" spans="1:21" ht="15.75" customHeight="1">
      <c r="A161" s="20">
        <v>150</v>
      </c>
      <c r="B161" s="20" t="s">
        <v>2624</v>
      </c>
      <c r="C161" s="20" t="s">
        <v>1280</v>
      </c>
      <c r="D161" s="163" t="s">
        <v>1591</v>
      </c>
      <c r="E161" s="156">
        <v>44573</v>
      </c>
      <c r="F161" s="159">
        <v>3</v>
      </c>
      <c r="G161" s="159" t="s">
        <v>1512</v>
      </c>
      <c r="H161" s="20" t="s">
        <v>1055</v>
      </c>
      <c r="I161" s="164" t="s">
        <v>1608</v>
      </c>
      <c r="J161" s="164">
        <v>3</v>
      </c>
      <c r="K161" s="165">
        <v>2.9</v>
      </c>
      <c r="L161" s="20">
        <v>64</v>
      </c>
      <c r="M161" s="20"/>
      <c r="N161" s="20"/>
      <c r="O161" s="20"/>
      <c r="P161" s="20"/>
      <c r="Q161" s="20" t="s">
        <v>1609</v>
      </c>
      <c r="R161" s="20"/>
      <c r="S161" s="20">
        <v>3222755400</v>
      </c>
      <c r="T161" s="20"/>
      <c r="U161" s="20" t="s">
        <v>864</v>
      </c>
    </row>
    <row r="162" spans="1:21" ht="15.75" customHeight="1">
      <c r="A162" s="20">
        <v>151</v>
      </c>
      <c r="B162" s="20" t="s">
        <v>2624</v>
      </c>
      <c r="C162" s="20" t="s">
        <v>1280</v>
      </c>
      <c r="D162" s="163" t="s">
        <v>1591</v>
      </c>
      <c r="E162" s="156">
        <v>44573</v>
      </c>
      <c r="F162" s="159">
        <v>3</v>
      </c>
      <c r="G162" s="159" t="s">
        <v>1512</v>
      </c>
      <c r="H162" s="20" t="s">
        <v>1055</v>
      </c>
      <c r="I162" s="164" t="s">
        <v>1608</v>
      </c>
      <c r="J162" s="164">
        <v>6</v>
      </c>
      <c r="K162" s="165">
        <v>2.6</v>
      </c>
      <c r="L162" s="20">
        <v>55</v>
      </c>
      <c r="M162" s="20"/>
      <c r="N162" s="20"/>
      <c r="O162" s="20"/>
      <c r="P162" s="20"/>
      <c r="Q162" s="20" t="s">
        <v>1610</v>
      </c>
      <c r="R162" s="20"/>
      <c r="S162" s="20">
        <v>3222755400</v>
      </c>
      <c r="T162" s="20"/>
      <c r="U162" s="20" t="s">
        <v>864</v>
      </c>
    </row>
    <row r="163" spans="1:21" ht="15.75" customHeight="1">
      <c r="A163" s="20">
        <v>152</v>
      </c>
      <c r="B163" s="20" t="s">
        <v>2624</v>
      </c>
      <c r="C163" s="20" t="s">
        <v>1280</v>
      </c>
      <c r="D163" s="163" t="s">
        <v>1591</v>
      </c>
      <c r="E163" s="156">
        <v>44573</v>
      </c>
      <c r="F163" s="159">
        <v>3</v>
      </c>
      <c r="G163" s="159" t="s">
        <v>1512</v>
      </c>
      <c r="H163" s="20" t="s">
        <v>1055</v>
      </c>
      <c r="I163" s="164" t="s">
        <v>1611</v>
      </c>
      <c r="J163" s="164">
        <v>9</v>
      </c>
      <c r="K163" s="165">
        <v>3</v>
      </c>
      <c r="L163" s="20">
        <v>129</v>
      </c>
      <c r="M163" s="20"/>
      <c r="N163" s="20"/>
      <c r="O163" s="20"/>
      <c r="P163" s="20"/>
      <c r="Q163" s="20" t="s">
        <v>1612</v>
      </c>
      <c r="R163" s="20"/>
      <c r="S163" s="20">
        <v>3222755400</v>
      </c>
      <c r="T163" s="20"/>
      <c r="U163" s="20" t="s">
        <v>864</v>
      </c>
    </row>
    <row r="164" spans="1:21" ht="15.75" customHeight="1">
      <c r="A164" s="20">
        <v>153</v>
      </c>
      <c r="B164" s="20" t="s">
        <v>2624</v>
      </c>
      <c r="C164" s="20" t="s">
        <v>1280</v>
      </c>
      <c r="D164" s="163" t="s">
        <v>1591</v>
      </c>
      <c r="E164" s="156">
        <v>44573</v>
      </c>
      <c r="F164" s="159">
        <v>3</v>
      </c>
      <c r="G164" s="159" t="s">
        <v>1512</v>
      </c>
      <c r="H164" s="20" t="s">
        <v>1055</v>
      </c>
      <c r="I164" s="164" t="s">
        <v>1613</v>
      </c>
      <c r="J164" s="164">
        <v>11</v>
      </c>
      <c r="K164" s="165">
        <v>0.6</v>
      </c>
      <c r="L164" s="20">
        <v>16</v>
      </c>
      <c r="M164" s="20"/>
      <c r="N164" s="20"/>
      <c r="O164" s="20"/>
      <c r="P164" s="20"/>
      <c r="Q164" s="20" t="s">
        <v>1614</v>
      </c>
      <c r="R164" s="20"/>
      <c r="S164" s="20">
        <v>3222755400</v>
      </c>
      <c r="T164" s="20"/>
      <c r="U164" s="20" t="s">
        <v>864</v>
      </c>
    </row>
    <row r="165" spans="1:21" ht="15.75" customHeight="1">
      <c r="A165" s="20">
        <v>154</v>
      </c>
      <c r="B165" s="20" t="s">
        <v>2624</v>
      </c>
      <c r="C165" s="20" t="s">
        <v>1280</v>
      </c>
      <c r="D165" s="163" t="s">
        <v>1591</v>
      </c>
      <c r="E165" s="156">
        <v>44573</v>
      </c>
      <c r="F165" s="159">
        <v>3</v>
      </c>
      <c r="G165" s="159" t="s">
        <v>1512</v>
      </c>
      <c r="H165" s="20" t="s">
        <v>1055</v>
      </c>
      <c r="I165" s="164" t="s">
        <v>1615</v>
      </c>
      <c r="J165" s="164">
        <v>1</v>
      </c>
      <c r="K165" s="165">
        <v>4.7</v>
      </c>
      <c r="L165" s="20">
        <v>113</v>
      </c>
      <c r="M165" s="20"/>
      <c r="N165" s="20"/>
      <c r="O165" s="20"/>
      <c r="P165" s="20"/>
      <c r="Q165" s="20" t="s">
        <v>1616</v>
      </c>
      <c r="R165" s="20"/>
      <c r="S165" s="20">
        <v>3222755400</v>
      </c>
      <c r="T165" s="20"/>
      <c r="U165" s="20" t="s">
        <v>864</v>
      </c>
    </row>
    <row r="166" spans="1:21" ht="15.75" customHeight="1">
      <c r="A166" s="20">
        <v>155</v>
      </c>
      <c r="B166" s="20" t="s">
        <v>2624</v>
      </c>
      <c r="C166" s="20" t="s">
        <v>1280</v>
      </c>
      <c r="D166" s="163" t="s">
        <v>1591</v>
      </c>
      <c r="E166" s="156">
        <v>44573</v>
      </c>
      <c r="F166" s="159">
        <v>3</v>
      </c>
      <c r="G166" s="159" t="s">
        <v>1512</v>
      </c>
      <c r="H166" s="20" t="s">
        <v>1055</v>
      </c>
      <c r="I166" s="164" t="s">
        <v>1615</v>
      </c>
      <c r="J166" s="164">
        <v>3</v>
      </c>
      <c r="K166" s="165">
        <v>0.5</v>
      </c>
      <c r="L166" s="20">
        <v>12</v>
      </c>
      <c r="M166" s="20"/>
      <c r="N166" s="20"/>
      <c r="O166" s="20"/>
      <c r="P166" s="20"/>
      <c r="Q166" s="20" t="s">
        <v>1617</v>
      </c>
      <c r="R166" s="20"/>
      <c r="S166" s="20">
        <v>3222755400</v>
      </c>
      <c r="T166" s="20"/>
      <c r="U166" s="20" t="s">
        <v>864</v>
      </c>
    </row>
    <row r="167" spans="1:21" ht="15.75" customHeight="1">
      <c r="A167" s="20">
        <v>156</v>
      </c>
      <c r="B167" s="20" t="s">
        <v>2624</v>
      </c>
      <c r="C167" s="20" t="s">
        <v>1280</v>
      </c>
      <c r="D167" s="163" t="s">
        <v>1591</v>
      </c>
      <c r="E167" s="156">
        <v>44573</v>
      </c>
      <c r="F167" s="159">
        <v>3</v>
      </c>
      <c r="G167" s="159" t="s">
        <v>1512</v>
      </c>
      <c r="H167" s="20" t="s">
        <v>1055</v>
      </c>
      <c r="I167" s="164" t="s">
        <v>1615</v>
      </c>
      <c r="J167" s="164">
        <v>6</v>
      </c>
      <c r="K167" s="165">
        <v>2.6</v>
      </c>
      <c r="L167" s="20">
        <v>52</v>
      </c>
      <c r="M167" s="20"/>
      <c r="N167" s="20"/>
      <c r="O167" s="20"/>
      <c r="P167" s="20"/>
      <c r="Q167" s="20" t="s">
        <v>1618</v>
      </c>
      <c r="R167" s="20"/>
      <c r="S167" s="20">
        <v>3222755400</v>
      </c>
      <c r="T167" s="20"/>
      <c r="U167" s="20" t="s">
        <v>864</v>
      </c>
    </row>
    <row r="168" spans="1:21" ht="15.75" customHeight="1">
      <c r="A168" s="20">
        <v>157</v>
      </c>
      <c r="B168" s="20" t="s">
        <v>2624</v>
      </c>
      <c r="C168" s="20" t="s">
        <v>1280</v>
      </c>
      <c r="D168" s="163" t="s">
        <v>1591</v>
      </c>
      <c r="E168" s="156">
        <v>44573</v>
      </c>
      <c r="F168" s="159">
        <v>2</v>
      </c>
      <c r="G168" s="159" t="s">
        <v>1512</v>
      </c>
      <c r="H168" s="20" t="s">
        <v>1055</v>
      </c>
      <c r="I168" s="164" t="s">
        <v>1523</v>
      </c>
      <c r="J168" s="164">
        <v>10</v>
      </c>
      <c r="K168" s="165">
        <v>0.9</v>
      </c>
      <c r="L168" s="20">
        <v>19</v>
      </c>
      <c r="M168" s="20"/>
      <c r="N168" s="20"/>
      <c r="O168" s="20"/>
      <c r="P168" s="20"/>
      <c r="Q168" s="20" t="s">
        <v>1619</v>
      </c>
      <c r="R168" s="20"/>
      <c r="S168" s="20">
        <v>3222755400</v>
      </c>
      <c r="T168" s="20"/>
      <c r="U168" s="20" t="s">
        <v>864</v>
      </c>
    </row>
    <row r="169" spans="1:21" ht="15.75" customHeight="1">
      <c r="A169" s="20">
        <v>158</v>
      </c>
      <c r="B169" s="20" t="s">
        <v>2624</v>
      </c>
      <c r="C169" s="20" t="s">
        <v>1280</v>
      </c>
      <c r="D169" s="163" t="s">
        <v>1591</v>
      </c>
      <c r="E169" s="156">
        <v>44573</v>
      </c>
      <c r="F169" s="159">
        <v>2</v>
      </c>
      <c r="G169" s="159" t="s">
        <v>1512</v>
      </c>
      <c r="H169" s="20" t="s">
        <v>1055</v>
      </c>
      <c r="I169" s="164" t="s">
        <v>1523</v>
      </c>
      <c r="J169" s="164">
        <v>11</v>
      </c>
      <c r="K169" s="165">
        <v>3.4</v>
      </c>
      <c r="L169" s="20">
        <v>92</v>
      </c>
      <c r="M169" s="20"/>
      <c r="N169" s="20"/>
      <c r="O169" s="20"/>
      <c r="P169" s="20"/>
      <c r="Q169" s="20" t="s">
        <v>1620</v>
      </c>
      <c r="R169" s="20"/>
      <c r="S169" s="20">
        <v>3222755400</v>
      </c>
      <c r="T169" s="20"/>
      <c r="U169" s="20" t="s">
        <v>864</v>
      </c>
    </row>
    <row r="170" spans="1:21" ht="15.75" customHeight="1">
      <c r="A170" s="20">
        <v>159</v>
      </c>
      <c r="B170" s="20" t="s">
        <v>2624</v>
      </c>
      <c r="C170" s="20" t="s">
        <v>1489</v>
      </c>
      <c r="D170" s="163" t="s">
        <v>1621</v>
      </c>
      <c r="E170" s="156">
        <v>44573</v>
      </c>
      <c r="F170" s="159">
        <v>4</v>
      </c>
      <c r="G170" s="159" t="s">
        <v>1512</v>
      </c>
      <c r="H170" s="20" t="s">
        <v>1055</v>
      </c>
      <c r="I170" s="164" t="s">
        <v>1622</v>
      </c>
      <c r="J170" s="164">
        <v>7</v>
      </c>
      <c r="K170" s="165">
        <v>1.7</v>
      </c>
      <c r="L170" s="20">
        <v>13</v>
      </c>
      <c r="M170" s="20"/>
      <c r="N170" s="20"/>
      <c r="O170" s="20"/>
      <c r="P170" s="20"/>
      <c r="Q170" s="20" t="s">
        <v>1623</v>
      </c>
      <c r="R170" s="20"/>
      <c r="S170" s="20">
        <v>3221082005</v>
      </c>
      <c r="T170" s="20"/>
      <c r="U170" s="20" t="s">
        <v>1560</v>
      </c>
    </row>
    <row r="171" spans="1:21" ht="15.75" customHeight="1">
      <c r="A171" s="20">
        <v>160</v>
      </c>
      <c r="B171" s="20" t="s">
        <v>2624</v>
      </c>
      <c r="C171" s="20" t="s">
        <v>1489</v>
      </c>
      <c r="D171" s="163" t="s">
        <v>1621</v>
      </c>
      <c r="E171" s="156">
        <v>44573</v>
      </c>
      <c r="F171" s="159">
        <v>4</v>
      </c>
      <c r="G171" s="159" t="s">
        <v>1512</v>
      </c>
      <c r="H171" s="20" t="s">
        <v>1055</v>
      </c>
      <c r="I171" s="164" t="s">
        <v>1624</v>
      </c>
      <c r="J171" s="164">
        <v>4</v>
      </c>
      <c r="K171" s="165">
        <v>1.5</v>
      </c>
      <c r="L171" s="20">
        <v>17</v>
      </c>
      <c r="M171" s="20"/>
      <c r="N171" s="20"/>
      <c r="O171" s="20"/>
      <c r="P171" s="20"/>
      <c r="Q171" s="20" t="s">
        <v>1625</v>
      </c>
      <c r="R171" s="20"/>
      <c r="S171" s="20">
        <v>3221082005</v>
      </c>
      <c r="T171" s="20"/>
      <c r="U171" s="20" t="s">
        <v>1560</v>
      </c>
    </row>
    <row r="172" spans="1:21" ht="15.75" customHeight="1">
      <c r="A172" s="20">
        <v>161</v>
      </c>
      <c r="B172" s="20" t="s">
        <v>2624</v>
      </c>
      <c r="C172" s="20" t="s">
        <v>1489</v>
      </c>
      <c r="D172" s="163" t="s">
        <v>1621</v>
      </c>
      <c r="E172" s="156">
        <v>44573</v>
      </c>
      <c r="F172" s="159">
        <v>4</v>
      </c>
      <c r="G172" s="159" t="s">
        <v>1512</v>
      </c>
      <c r="H172" s="20" t="s">
        <v>1368</v>
      </c>
      <c r="I172" s="164" t="s">
        <v>1626</v>
      </c>
      <c r="J172" s="164">
        <v>4</v>
      </c>
      <c r="K172" s="165">
        <v>2.5</v>
      </c>
      <c r="L172" s="20">
        <v>25</v>
      </c>
      <c r="M172" s="20"/>
      <c r="N172" s="20"/>
      <c r="O172" s="20"/>
      <c r="P172" s="20"/>
      <c r="Q172" s="20" t="s">
        <v>1627</v>
      </c>
      <c r="R172" s="20"/>
      <c r="S172" s="20">
        <v>3221082005</v>
      </c>
      <c r="T172" s="20"/>
      <c r="U172" s="20" t="s">
        <v>1560</v>
      </c>
    </row>
    <row r="173" spans="1:21" ht="15.75" customHeight="1">
      <c r="A173" s="20">
        <v>162</v>
      </c>
      <c r="B173" s="20" t="s">
        <v>2624</v>
      </c>
      <c r="C173" s="20" t="s">
        <v>1489</v>
      </c>
      <c r="D173" s="163" t="s">
        <v>1621</v>
      </c>
      <c r="E173" s="156">
        <v>44573</v>
      </c>
      <c r="F173" s="159">
        <v>4</v>
      </c>
      <c r="G173" s="159" t="s">
        <v>1512</v>
      </c>
      <c r="H173" s="20" t="s">
        <v>1368</v>
      </c>
      <c r="I173" s="164" t="s">
        <v>1626</v>
      </c>
      <c r="J173" s="164">
        <v>27</v>
      </c>
      <c r="K173" s="165">
        <v>1.1000000000000001</v>
      </c>
      <c r="L173" s="20">
        <v>23</v>
      </c>
      <c r="M173" s="20"/>
      <c r="N173" s="20"/>
      <c r="O173" s="20"/>
      <c r="P173" s="20"/>
      <c r="Q173" s="20" t="s">
        <v>1628</v>
      </c>
      <c r="R173" s="20"/>
      <c r="S173" s="20">
        <v>3221082005</v>
      </c>
      <c r="T173" s="20"/>
      <c r="U173" s="20" t="s">
        <v>1560</v>
      </c>
    </row>
    <row r="174" spans="1:21" ht="15.75" customHeight="1">
      <c r="A174" s="20">
        <v>163</v>
      </c>
      <c r="B174" s="20" t="s">
        <v>2624</v>
      </c>
      <c r="C174" s="20" t="s">
        <v>1489</v>
      </c>
      <c r="D174" s="163" t="s">
        <v>1621</v>
      </c>
      <c r="E174" s="156">
        <v>44573</v>
      </c>
      <c r="F174" s="159">
        <v>4</v>
      </c>
      <c r="G174" s="159" t="s">
        <v>1512</v>
      </c>
      <c r="H174" s="20" t="s">
        <v>1055</v>
      </c>
      <c r="I174" s="164" t="s">
        <v>1629</v>
      </c>
      <c r="J174" s="164">
        <v>16</v>
      </c>
      <c r="K174" s="165">
        <v>1.4</v>
      </c>
      <c r="L174" s="20">
        <v>21</v>
      </c>
      <c r="M174" s="20"/>
      <c r="N174" s="20"/>
      <c r="O174" s="20"/>
      <c r="P174" s="20"/>
      <c r="Q174" s="20" t="s">
        <v>1630</v>
      </c>
      <c r="R174" s="20"/>
      <c r="S174" s="20">
        <v>3221082005</v>
      </c>
      <c r="T174" s="20"/>
      <c r="U174" s="20" t="s">
        <v>1560</v>
      </c>
    </row>
    <row r="175" spans="1:21" ht="15.75" customHeight="1">
      <c r="A175" s="20">
        <v>164</v>
      </c>
      <c r="B175" s="20" t="s">
        <v>2624</v>
      </c>
      <c r="C175" s="20" t="s">
        <v>1489</v>
      </c>
      <c r="D175" s="163" t="s">
        <v>1621</v>
      </c>
      <c r="E175" s="156">
        <v>44573</v>
      </c>
      <c r="F175" s="159">
        <v>4</v>
      </c>
      <c r="G175" s="159" t="s">
        <v>1512</v>
      </c>
      <c r="H175" s="20" t="s">
        <v>1055</v>
      </c>
      <c r="I175" s="164" t="s">
        <v>1631</v>
      </c>
      <c r="J175" s="164">
        <v>20</v>
      </c>
      <c r="K175" s="165">
        <v>2.8</v>
      </c>
      <c r="L175" s="20">
        <v>27</v>
      </c>
      <c r="M175" s="20"/>
      <c r="N175" s="20"/>
      <c r="O175" s="20"/>
      <c r="P175" s="20"/>
      <c r="Q175" s="20" t="s">
        <v>1632</v>
      </c>
      <c r="R175" s="20"/>
      <c r="S175" s="20">
        <v>3221082005</v>
      </c>
      <c r="T175" s="20"/>
      <c r="U175" s="20" t="s">
        <v>1560</v>
      </c>
    </row>
    <row r="176" spans="1:21" ht="15.75" customHeight="1">
      <c r="A176" s="20">
        <v>165</v>
      </c>
      <c r="B176" s="20" t="s">
        <v>2624</v>
      </c>
      <c r="C176" s="20" t="s">
        <v>1489</v>
      </c>
      <c r="D176" s="163" t="s">
        <v>1621</v>
      </c>
      <c r="E176" s="156">
        <v>44573</v>
      </c>
      <c r="F176" s="159">
        <v>4</v>
      </c>
      <c r="G176" s="159" t="s">
        <v>1512</v>
      </c>
      <c r="H176" s="20" t="s">
        <v>1055</v>
      </c>
      <c r="I176" s="164" t="s">
        <v>1633</v>
      </c>
      <c r="J176" s="164">
        <v>24</v>
      </c>
      <c r="K176" s="165">
        <v>1.5</v>
      </c>
      <c r="L176" s="20">
        <v>15</v>
      </c>
      <c r="M176" s="20"/>
      <c r="N176" s="20"/>
      <c r="O176" s="20"/>
      <c r="P176" s="20"/>
      <c r="Q176" s="20" t="s">
        <v>1634</v>
      </c>
      <c r="R176" s="20"/>
      <c r="S176" s="20">
        <v>3221082005</v>
      </c>
      <c r="T176" s="20"/>
      <c r="U176" s="20" t="s">
        <v>1560</v>
      </c>
    </row>
    <row r="177" spans="1:21" ht="15.75" customHeight="1">
      <c r="A177" s="20">
        <v>166</v>
      </c>
      <c r="B177" s="20" t="s">
        <v>2624</v>
      </c>
      <c r="C177" s="20" t="s">
        <v>1489</v>
      </c>
      <c r="D177" s="163" t="s">
        <v>1621</v>
      </c>
      <c r="E177" s="156">
        <v>44573</v>
      </c>
      <c r="F177" s="159">
        <v>4</v>
      </c>
      <c r="G177" s="159" t="s">
        <v>1512</v>
      </c>
      <c r="H177" s="20" t="s">
        <v>1368</v>
      </c>
      <c r="I177" s="164" t="s">
        <v>1635</v>
      </c>
      <c r="J177" s="164">
        <v>16</v>
      </c>
      <c r="K177" s="165">
        <v>1</v>
      </c>
      <c r="L177" s="20">
        <v>15</v>
      </c>
      <c r="M177" s="20"/>
      <c r="N177" s="20"/>
      <c r="O177" s="20"/>
      <c r="P177" s="20"/>
      <c r="Q177" s="20" t="s">
        <v>1636</v>
      </c>
      <c r="R177" s="20"/>
      <c r="S177" s="20">
        <v>3221082005</v>
      </c>
      <c r="T177" s="20"/>
      <c r="U177" s="20" t="s">
        <v>1560</v>
      </c>
    </row>
    <row r="178" spans="1:21" ht="15.75" customHeight="1">
      <c r="A178" s="20">
        <v>167</v>
      </c>
      <c r="B178" s="20" t="s">
        <v>2624</v>
      </c>
      <c r="C178" s="20" t="s">
        <v>1489</v>
      </c>
      <c r="D178" s="163" t="s">
        <v>1621</v>
      </c>
      <c r="E178" s="156">
        <v>44573</v>
      </c>
      <c r="F178" s="159">
        <v>3</v>
      </c>
      <c r="G178" s="159" t="s">
        <v>1512</v>
      </c>
      <c r="H178" s="20" t="s">
        <v>1055</v>
      </c>
      <c r="I178" s="164" t="s">
        <v>1517</v>
      </c>
      <c r="J178" s="164">
        <v>28</v>
      </c>
      <c r="K178" s="165">
        <v>0.1</v>
      </c>
      <c r="L178" s="20">
        <v>1</v>
      </c>
      <c r="M178" s="20"/>
      <c r="N178" s="20"/>
      <c r="O178" s="20"/>
      <c r="P178" s="20"/>
      <c r="Q178" s="20" t="s">
        <v>1637</v>
      </c>
      <c r="R178" s="20"/>
      <c r="S178" s="20">
        <v>3221082005</v>
      </c>
      <c r="T178" s="20"/>
      <c r="U178" s="20" t="s">
        <v>1560</v>
      </c>
    </row>
    <row r="179" spans="1:21" ht="15.75" customHeight="1">
      <c r="A179" s="20">
        <v>168</v>
      </c>
      <c r="B179" s="20" t="s">
        <v>2624</v>
      </c>
      <c r="C179" s="20" t="s">
        <v>1489</v>
      </c>
      <c r="D179" s="163" t="s">
        <v>1621</v>
      </c>
      <c r="E179" s="156">
        <v>44573</v>
      </c>
      <c r="F179" s="159">
        <v>4</v>
      </c>
      <c r="G179" s="159" t="s">
        <v>1512</v>
      </c>
      <c r="H179" s="20" t="s">
        <v>1055</v>
      </c>
      <c r="I179" s="164" t="s">
        <v>1520</v>
      </c>
      <c r="J179" s="164">
        <v>7</v>
      </c>
      <c r="K179" s="165">
        <v>1.3</v>
      </c>
      <c r="L179" s="20">
        <v>16</v>
      </c>
      <c r="M179" s="20"/>
      <c r="N179" s="20"/>
      <c r="O179" s="20"/>
      <c r="P179" s="20"/>
      <c r="Q179" s="20" t="s">
        <v>1638</v>
      </c>
      <c r="R179" s="20"/>
      <c r="S179" s="20">
        <v>3221082005</v>
      </c>
      <c r="T179" s="20"/>
      <c r="U179" s="20" t="s">
        <v>1560</v>
      </c>
    </row>
    <row r="180" spans="1:21" ht="15.75" customHeight="1">
      <c r="A180" s="20">
        <v>169</v>
      </c>
      <c r="B180" s="20" t="s">
        <v>2624</v>
      </c>
      <c r="C180" s="20" t="s">
        <v>1489</v>
      </c>
      <c r="D180" s="163" t="s">
        <v>1621</v>
      </c>
      <c r="E180" s="156">
        <v>44573</v>
      </c>
      <c r="F180" s="159">
        <v>4</v>
      </c>
      <c r="G180" s="159" t="s">
        <v>1512</v>
      </c>
      <c r="H180" s="20" t="s">
        <v>1055</v>
      </c>
      <c r="I180" s="164" t="s">
        <v>1523</v>
      </c>
      <c r="J180" s="164">
        <v>5</v>
      </c>
      <c r="K180" s="165">
        <v>7.4</v>
      </c>
      <c r="L180" s="20">
        <v>183</v>
      </c>
      <c r="M180" s="20"/>
      <c r="N180" s="20"/>
      <c r="O180" s="20"/>
      <c r="P180" s="20"/>
      <c r="Q180" s="20" t="s">
        <v>1639</v>
      </c>
      <c r="R180" s="20"/>
      <c r="S180" s="20">
        <v>3221082005</v>
      </c>
      <c r="T180" s="20"/>
      <c r="U180" s="20" t="s">
        <v>1560</v>
      </c>
    </row>
    <row r="181" spans="1:21" ht="15.75" customHeight="1">
      <c r="A181" s="20">
        <v>170</v>
      </c>
      <c r="B181" s="20" t="s">
        <v>2624</v>
      </c>
      <c r="C181" s="20" t="s">
        <v>1489</v>
      </c>
      <c r="D181" s="163" t="s">
        <v>1621</v>
      </c>
      <c r="E181" s="156">
        <v>44573</v>
      </c>
      <c r="F181" s="159">
        <v>4</v>
      </c>
      <c r="G181" s="159" t="s">
        <v>1512</v>
      </c>
      <c r="H181" s="20" t="s">
        <v>1055</v>
      </c>
      <c r="I181" s="164" t="s">
        <v>1523</v>
      </c>
      <c r="J181" s="164">
        <v>10</v>
      </c>
      <c r="K181" s="165">
        <v>1.1000000000000001</v>
      </c>
      <c r="L181" s="20">
        <v>12</v>
      </c>
      <c r="M181" s="20"/>
      <c r="N181" s="20"/>
      <c r="O181" s="20"/>
      <c r="P181" s="20"/>
      <c r="Q181" s="20" t="s">
        <v>1640</v>
      </c>
      <c r="R181" s="20"/>
      <c r="S181" s="20">
        <v>3221082005</v>
      </c>
      <c r="T181" s="20" t="s">
        <v>1293</v>
      </c>
      <c r="U181" s="20" t="s">
        <v>1560</v>
      </c>
    </row>
    <row r="182" spans="1:21" ht="15.75" customHeight="1">
      <c r="A182" s="20">
        <v>171</v>
      </c>
      <c r="B182" s="20" t="s">
        <v>2624</v>
      </c>
      <c r="C182" s="20" t="s">
        <v>1489</v>
      </c>
      <c r="D182" s="163" t="s">
        <v>1621</v>
      </c>
      <c r="E182" s="156">
        <v>44573</v>
      </c>
      <c r="F182" s="159">
        <v>4</v>
      </c>
      <c r="G182" s="159" t="s">
        <v>1512</v>
      </c>
      <c r="H182" s="20" t="s">
        <v>1055</v>
      </c>
      <c r="I182" s="164" t="s">
        <v>1523</v>
      </c>
      <c r="J182" s="164">
        <v>12</v>
      </c>
      <c r="K182" s="165">
        <v>1.3</v>
      </c>
      <c r="L182" s="20">
        <v>23</v>
      </c>
      <c r="M182" s="20"/>
      <c r="N182" s="20"/>
      <c r="O182" s="20"/>
      <c r="P182" s="20"/>
      <c r="Q182" s="20" t="s">
        <v>1641</v>
      </c>
      <c r="R182" s="20"/>
      <c r="S182" s="20">
        <v>3221082005</v>
      </c>
      <c r="T182" s="20"/>
      <c r="U182" s="20" t="s">
        <v>1560</v>
      </c>
    </row>
    <row r="183" spans="1:21" ht="15.75" customHeight="1">
      <c r="A183" s="20">
        <v>172</v>
      </c>
      <c r="B183" s="20" t="s">
        <v>2624</v>
      </c>
      <c r="C183" s="20" t="s">
        <v>1489</v>
      </c>
      <c r="D183" s="163" t="s">
        <v>1621</v>
      </c>
      <c r="E183" s="156">
        <v>44573</v>
      </c>
      <c r="F183" s="159">
        <v>4</v>
      </c>
      <c r="G183" s="159" t="s">
        <v>1512</v>
      </c>
      <c r="H183" s="20" t="s">
        <v>1055</v>
      </c>
      <c r="I183" s="164" t="s">
        <v>1642</v>
      </c>
      <c r="J183" s="164">
        <v>3</v>
      </c>
      <c r="K183" s="165">
        <v>2.9</v>
      </c>
      <c r="L183" s="20">
        <v>54</v>
      </c>
      <c r="M183" s="20"/>
      <c r="N183" s="20"/>
      <c r="O183" s="20"/>
      <c r="P183" s="20"/>
      <c r="Q183" s="20" t="s">
        <v>1643</v>
      </c>
      <c r="R183" s="20"/>
      <c r="S183" s="20">
        <v>3221082005</v>
      </c>
      <c r="T183" s="20" t="s">
        <v>1293</v>
      </c>
      <c r="U183" s="20" t="s">
        <v>1560</v>
      </c>
    </row>
    <row r="184" spans="1:21" ht="15.75" customHeight="1">
      <c r="A184" s="20">
        <v>173</v>
      </c>
      <c r="B184" s="20" t="s">
        <v>2624</v>
      </c>
      <c r="C184" s="20" t="s">
        <v>1489</v>
      </c>
      <c r="D184" s="163" t="s">
        <v>1621</v>
      </c>
      <c r="E184" s="156">
        <v>44573</v>
      </c>
      <c r="F184" s="159">
        <v>3</v>
      </c>
      <c r="G184" s="159" t="s">
        <v>1512</v>
      </c>
      <c r="H184" s="20" t="s">
        <v>1040</v>
      </c>
      <c r="I184" s="164" t="s">
        <v>1644</v>
      </c>
      <c r="J184" s="164">
        <v>21</v>
      </c>
      <c r="K184" s="165">
        <v>0.4</v>
      </c>
      <c r="L184" s="20">
        <v>8</v>
      </c>
      <c r="M184" s="20"/>
      <c r="N184" s="20"/>
      <c r="O184" s="20"/>
      <c r="P184" s="20"/>
      <c r="Q184" s="20" t="s">
        <v>1645</v>
      </c>
      <c r="R184" s="20"/>
      <c r="S184" s="20">
        <v>3221082005</v>
      </c>
      <c r="T184" s="20"/>
      <c r="U184" s="20" t="s">
        <v>1560</v>
      </c>
    </row>
    <row r="185" spans="1:21" ht="15.75" customHeight="1">
      <c r="A185" s="20">
        <v>174</v>
      </c>
      <c r="B185" s="20" t="s">
        <v>2624</v>
      </c>
      <c r="C185" s="20" t="s">
        <v>1489</v>
      </c>
      <c r="D185" s="163" t="s">
        <v>1621</v>
      </c>
      <c r="E185" s="156">
        <v>44573</v>
      </c>
      <c r="F185" s="159">
        <v>3</v>
      </c>
      <c r="G185" s="159" t="s">
        <v>1512</v>
      </c>
      <c r="H185" s="20" t="s">
        <v>1040</v>
      </c>
      <c r="I185" s="164" t="s">
        <v>1644</v>
      </c>
      <c r="J185" s="164">
        <v>31</v>
      </c>
      <c r="K185" s="165">
        <v>0.7</v>
      </c>
      <c r="L185" s="20">
        <v>9</v>
      </c>
      <c r="M185" s="20"/>
      <c r="N185" s="20"/>
      <c r="O185" s="20"/>
      <c r="P185" s="20"/>
      <c r="Q185" s="20" t="s">
        <v>1646</v>
      </c>
      <c r="R185" s="20"/>
      <c r="S185" s="20">
        <v>3221082005</v>
      </c>
      <c r="T185" s="20"/>
      <c r="U185" s="20" t="s">
        <v>1560</v>
      </c>
    </row>
    <row r="186" spans="1:21" ht="15.75" customHeight="1">
      <c r="A186" s="20">
        <v>175</v>
      </c>
      <c r="B186" s="20" t="s">
        <v>2624</v>
      </c>
      <c r="C186" s="20" t="s">
        <v>1489</v>
      </c>
      <c r="D186" s="163" t="s">
        <v>1621</v>
      </c>
      <c r="E186" s="156">
        <v>44573</v>
      </c>
      <c r="F186" s="159">
        <v>4</v>
      </c>
      <c r="G186" s="159" t="s">
        <v>1512</v>
      </c>
      <c r="H186" s="20" t="s">
        <v>1055</v>
      </c>
      <c r="I186" s="164" t="s">
        <v>1647</v>
      </c>
      <c r="J186" s="164">
        <v>26</v>
      </c>
      <c r="K186" s="165">
        <v>0.2</v>
      </c>
      <c r="L186" s="20">
        <v>2</v>
      </c>
      <c r="M186" s="20"/>
      <c r="N186" s="20"/>
      <c r="O186" s="20"/>
      <c r="P186" s="20"/>
      <c r="Q186" s="20" t="s">
        <v>1648</v>
      </c>
      <c r="R186" s="20"/>
      <c r="S186" s="20">
        <v>3221082005</v>
      </c>
      <c r="T186" s="20"/>
      <c r="U186" s="20" t="s">
        <v>1560</v>
      </c>
    </row>
    <row r="187" spans="1:21" ht="15.75" customHeight="1">
      <c r="A187" s="20">
        <v>176</v>
      </c>
      <c r="B187" s="20" t="s">
        <v>2624</v>
      </c>
      <c r="C187" s="20" t="s">
        <v>1489</v>
      </c>
      <c r="D187" s="163" t="s">
        <v>1621</v>
      </c>
      <c r="E187" s="156">
        <v>44573</v>
      </c>
      <c r="F187" s="159">
        <v>3</v>
      </c>
      <c r="G187" s="159" t="s">
        <v>1512</v>
      </c>
      <c r="H187" s="20" t="s">
        <v>1055</v>
      </c>
      <c r="I187" s="164" t="s">
        <v>1647</v>
      </c>
      <c r="J187" s="164">
        <v>29</v>
      </c>
      <c r="K187" s="165">
        <v>1</v>
      </c>
      <c r="L187" s="20">
        <v>8</v>
      </c>
      <c r="M187" s="20"/>
      <c r="N187" s="20"/>
      <c r="O187" s="20"/>
      <c r="P187" s="20"/>
      <c r="Q187" s="20" t="s">
        <v>1649</v>
      </c>
      <c r="R187" s="20"/>
      <c r="S187" s="20">
        <v>3221082005</v>
      </c>
      <c r="T187" s="20"/>
      <c r="U187" s="20" t="s">
        <v>1560</v>
      </c>
    </row>
    <row r="188" spans="1:21" ht="15.75" customHeight="1">
      <c r="A188" s="20">
        <v>177</v>
      </c>
      <c r="B188" s="20" t="s">
        <v>2624</v>
      </c>
      <c r="C188" s="20" t="s">
        <v>1446</v>
      </c>
      <c r="D188" s="163" t="s">
        <v>1650</v>
      </c>
      <c r="E188" s="156">
        <v>44573</v>
      </c>
      <c r="F188" s="159">
        <v>3</v>
      </c>
      <c r="G188" s="159" t="s">
        <v>1512</v>
      </c>
      <c r="H188" s="20" t="s">
        <v>1055</v>
      </c>
      <c r="I188" s="164" t="s">
        <v>1651</v>
      </c>
      <c r="J188" s="164">
        <v>5</v>
      </c>
      <c r="K188" s="165">
        <v>0.5</v>
      </c>
      <c r="L188" s="20">
        <v>12</v>
      </c>
      <c r="M188" s="20"/>
      <c r="N188" s="20"/>
      <c r="O188" s="20"/>
      <c r="P188" s="20"/>
      <c r="Q188" s="20" t="s">
        <v>1652</v>
      </c>
      <c r="R188" s="20"/>
      <c r="S188" s="20">
        <v>3222081901</v>
      </c>
      <c r="T188" s="20" t="s">
        <v>1293</v>
      </c>
      <c r="U188" s="20" t="s">
        <v>1419</v>
      </c>
    </row>
    <row r="189" spans="1:21" ht="15.75" customHeight="1">
      <c r="A189" s="20">
        <v>178</v>
      </c>
      <c r="B189" s="20" t="s">
        <v>2624</v>
      </c>
      <c r="C189" s="20" t="s">
        <v>1446</v>
      </c>
      <c r="D189" s="163" t="s">
        <v>1650</v>
      </c>
      <c r="E189" s="156">
        <v>44573</v>
      </c>
      <c r="F189" s="159">
        <v>3</v>
      </c>
      <c r="G189" s="159" t="s">
        <v>1512</v>
      </c>
      <c r="H189" s="20" t="s">
        <v>1055</v>
      </c>
      <c r="I189" s="164" t="s">
        <v>1653</v>
      </c>
      <c r="J189" s="164">
        <v>8</v>
      </c>
      <c r="K189" s="165">
        <v>1.7</v>
      </c>
      <c r="L189" s="20">
        <v>17</v>
      </c>
      <c r="M189" s="20"/>
      <c r="N189" s="20"/>
      <c r="O189" s="20"/>
      <c r="P189" s="20"/>
      <c r="Q189" s="20" t="s">
        <v>1654</v>
      </c>
      <c r="R189" s="20"/>
      <c r="S189" s="20">
        <v>3222081901</v>
      </c>
      <c r="T189" s="20"/>
      <c r="U189" s="20" t="s">
        <v>1419</v>
      </c>
    </row>
    <row r="190" spans="1:21" ht="15.75" customHeight="1">
      <c r="A190" s="20">
        <v>179</v>
      </c>
      <c r="B190" s="20" t="s">
        <v>2624</v>
      </c>
      <c r="C190" s="20" t="s">
        <v>1446</v>
      </c>
      <c r="D190" s="163" t="s">
        <v>1650</v>
      </c>
      <c r="E190" s="156">
        <v>44573</v>
      </c>
      <c r="F190" s="159">
        <v>3</v>
      </c>
      <c r="G190" s="159" t="s">
        <v>1512</v>
      </c>
      <c r="H190" s="20" t="s">
        <v>1055</v>
      </c>
      <c r="I190" s="164" t="s">
        <v>1655</v>
      </c>
      <c r="J190" s="164">
        <v>2</v>
      </c>
      <c r="K190" s="165">
        <v>3</v>
      </c>
      <c r="L190" s="20">
        <v>52</v>
      </c>
      <c r="M190" s="20"/>
      <c r="N190" s="20"/>
      <c r="O190" s="20"/>
      <c r="P190" s="20"/>
      <c r="Q190" s="20" t="s">
        <v>1656</v>
      </c>
      <c r="R190" s="20"/>
      <c r="S190" s="20">
        <v>3222081901</v>
      </c>
      <c r="T190" s="20"/>
      <c r="U190" s="20" t="s">
        <v>1419</v>
      </c>
    </row>
    <row r="191" spans="1:21" ht="15.75" customHeight="1">
      <c r="A191" s="20">
        <v>180</v>
      </c>
      <c r="B191" s="20" t="s">
        <v>2624</v>
      </c>
      <c r="C191" s="20" t="s">
        <v>1446</v>
      </c>
      <c r="D191" s="163" t="s">
        <v>1650</v>
      </c>
      <c r="E191" s="156">
        <v>44573</v>
      </c>
      <c r="F191" s="159">
        <v>3</v>
      </c>
      <c r="G191" s="159" t="s">
        <v>1512</v>
      </c>
      <c r="H191" s="20" t="s">
        <v>1055</v>
      </c>
      <c r="I191" s="164" t="s">
        <v>1657</v>
      </c>
      <c r="J191" s="164">
        <v>7</v>
      </c>
      <c r="K191" s="165">
        <v>2.5</v>
      </c>
      <c r="L191" s="20">
        <v>26</v>
      </c>
      <c r="M191" s="20"/>
      <c r="N191" s="20"/>
      <c r="O191" s="20"/>
      <c r="P191" s="20"/>
      <c r="Q191" s="20" t="s">
        <v>1658</v>
      </c>
      <c r="R191" s="20"/>
      <c r="S191" s="20">
        <v>3222081901</v>
      </c>
      <c r="T191" s="20"/>
      <c r="U191" s="20" t="s">
        <v>1419</v>
      </c>
    </row>
    <row r="192" spans="1:21" ht="15.75" customHeight="1">
      <c r="A192" s="20">
        <v>181</v>
      </c>
      <c r="B192" s="20" t="s">
        <v>2624</v>
      </c>
      <c r="C192" s="20" t="s">
        <v>1370</v>
      </c>
      <c r="D192" s="163" t="s">
        <v>1659</v>
      </c>
      <c r="E192" s="156">
        <v>44579</v>
      </c>
      <c r="F192" s="159">
        <v>4</v>
      </c>
      <c r="G192" s="159" t="s">
        <v>1512</v>
      </c>
      <c r="H192" s="20" t="s">
        <v>1055</v>
      </c>
      <c r="I192" s="164">
        <v>27</v>
      </c>
      <c r="J192" s="164">
        <v>11</v>
      </c>
      <c r="K192" s="165">
        <v>0.5</v>
      </c>
      <c r="L192" s="20">
        <v>4</v>
      </c>
      <c r="M192" s="20"/>
      <c r="N192" s="20"/>
      <c r="O192" s="20"/>
      <c r="P192" s="20"/>
      <c r="Q192" s="20" t="s">
        <v>1660</v>
      </c>
      <c r="R192" s="20"/>
      <c r="S192" s="20">
        <v>3221055602</v>
      </c>
      <c r="T192" s="20"/>
      <c r="U192" s="20" t="s">
        <v>1297</v>
      </c>
    </row>
    <row r="193" spans="1:21" ht="15.75" customHeight="1">
      <c r="A193" s="20">
        <v>182</v>
      </c>
      <c r="B193" s="20" t="s">
        <v>2624</v>
      </c>
      <c r="C193" s="20" t="s">
        <v>1370</v>
      </c>
      <c r="D193" s="163" t="s">
        <v>1659</v>
      </c>
      <c r="E193" s="156">
        <v>44579</v>
      </c>
      <c r="F193" s="159">
        <v>4</v>
      </c>
      <c r="G193" s="159" t="s">
        <v>1512</v>
      </c>
      <c r="H193" s="20" t="s">
        <v>1040</v>
      </c>
      <c r="I193" s="164">
        <v>28</v>
      </c>
      <c r="J193" s="164">
        <v>1</v>
      </c>
      <c r="K193" s="165">
        <v>5.7</v>
      </c>
      <c r="L193" s="20">
        <v>64</v>
      </c>
      <c r="M193" s="20"/>
      <c r="N193" s="20"/>
      <c r="O193" s="20"/>
      <c r="P193" s="20"/>
      <c r="Q193" s="20" t="s">
        <v>1661</v>
      </c>
      <c r="R193" s="20"/>
      <c r="S193" s="20">
        <v>3221055602</v>
      </c>
      <c r="T193" s="20"/>
      <c r="U193" s="20" t="s">
        <v>1297</v>
      </c>
    </row>
    <row r="194" spans="1:21" ht="15.75" customHeight="1">
      <c r="A194" s="20">
        <v>183</v>
      </c>
      <c r="B194" s="20" t="s">
        <v>2624</v>
      </c>
      <c r="C194" s="20" t="s">
        <v>1370</v>
      </c>
      <c r="D194" s="163" t="s">
        <v>1659</v>
      </c>
      <c r="E194" s="156">
        <v>44579</v>
      </c>
      <c r="F194" s="159">
        <v>3</v>
      </c>
      <c r="G194" s="159" t="s">
        <v>1512</v>
      </c>
      <c r="H194" s="20" t="s">
        <v>1055</v>
      </c>
      <c r="I194" s="164">
        <v>95</v>
      </c>
      <c r="J194" s="164">
        <v>23</v>
      </c>
      <c r="K194" s="165">
        <v>2.9</v>
      </c>
      <c r="L194" s="20">
        <v>23</v>
      </c>
      <c r="M194" s="20"/>
      <c r="N194" s="20"/>
      <c r="O194" s="20"/>
      <c r="P194" s="20"/>
      <c r="Q194" s="20" t="s">
        <v>1662</v>
      </c>
      <c r="R194" s="20"/>
      <c r="S194" s="20">
        <v>3221055602</v>
      </c>
      <c r="T194" s="20"/>
      <c r="U194" s="20" t="s">
        <v>1297</v>
      </c>
    </row>
    <row r="195" spans="1:21" ht="15.75" customHeight="1">
      <c r="A195" s="20">
        <v>184</v>
      </c>
      <c r="B195" s="20" t="s">
        <v>2624</v>
      </c>
      <c r="C195" s="20" t="s">
        <v>1400</v>
      </c>
      <c r="D195" s="163" t="s">
        <v>1663</v>
      </c>
      <c r="E195" s="156">
        <v>44581</v>
      </c>
      <c r="F195" s="159">
        <v>4</v>
      </c>
      <c r="G195" s="159" t="s">
        <v>1512</v>
      </c>
      <c r="H195" s="20" t="s">
        <v>1055</v>
      </c>
      <c r="I195" s="164" t="s">
        <v>1563</v>
      </c>
      <c r="J195" s="164">
        <v>2</v>
      </c>
      <c r="K195" s="165">
        <v>1.1000000000000001</v>
      </c>
      <c r="L195" s="20">
        <v>19</v>
      </c>
      <c r="M195" s="20"/>
      <c r="N195" s="20"/>
      <c r="O195" s="20"/>
      <c r="P195" s="20"/>
      <c r="Q195" s="20" t="s">
        <v>1664</v>
      </c>
      <c r="R195" s="20"/>
      <c r="S195" s="20">
        <v>3221085901</v>
      </c>
      <c r="T195" s="20"/>
      <c r="U195" s="20" t="s">
        <v>59</v>
      </c>
    </row>
    <row r="196" spans="1:21" ht="15.75" customHeight="1">
      <c r="A196" s="20">
        <v>185</v>
      </c>
      <c r="B196" s="20" t="s">
        <v>2624</v>
      </c>
      <c r="C196" s="20" t="s">
        <v>1400</v>
      </c>
      <c r="D196" s="163" t="s">
        <v>1663</v>
      </c>
      <c r="E196" s="156">
        <v>44581</v>
      </c>
      <c r="F196" s="159">
        <v>4</v>
      </c>
      <c r="G196" s="159" t="s">
        <v>1512</v>
      </c>
      <c r="H196" s="20" t="s">
        <v>1055</v>
      </c>
      <c r="I196" s="164" t="s">
        <v>1543</v>
      </c>
      <c r="J196" s="164">
        <v>6</v>
      </c>
      <c r="K196" s="165">
        <v>0.7</v>
      </c>
      <c r="L196" s="20">
        <v>6</v>
      </c>
      <c r="M196" s="20"/>
      <c r="N196" s="20"/>
      <c r="O196" s="20"/>
      <c r="P196" s="20"/>
      <c r="Q196" s="20" t="s">
        <v>1665</v>
      </c>
      <c r="R196" s="20"/>
      <c r="S196" s="20">
        <v>3221085901</v>
      </c>
      <c r="T196" s="20"/>
      <c r="U196" s="20" t="s">
        <v>59</v>
      </c>
    </row>
    <row r="197" spans="1:21" ht="15.75" customHeight="1">
      <c r="A197" s="20">
        <v>186</v>
      </c>
      <c r="B197" s="20" t="s">
        <v>2624</v>
      </c>
      <c r="C197" s="20" t="s">
        <v>1400</v>
      </c>
      <c r="D197" s="163" t="s">
        <v>1663</v>
      </c>
      <c r="E197" s="156">
        <v>44581</v>
      </c>
      <c r="F197" s="159">
        <v>4</v>
      </c>
      <c r="G197" s="159" t="s">
        <v>1512</v>
      </c>
      <c r="H197" s="20" t="s">
        <v>1055</v>
      </c>
      <c r="I197" s="164" t="s">
        <v>1543</v>
      </c>
      <c r="J197" s="164">
        <v>9</v>
      </c>
      <c r="K197" s="165">
        <v>2.2000000000000002</v>
      </c>
      <c r="L197" s="20">
        <v>22</v>
      </c>
      <c r="M197" s="20"/>
      <c r="N197" s="20"/>
      <c r="O197" s="20"/>
      <c r="P197" s="20"/>
      <c r="Q197" s="20" t="s">
        <v>1666</v>
      </c>
      <c r="R197" s="20"/>
      <c r="S197" s="20">
        <v>3221085901</v>
      </c>
      <c r="T197" s="20"/>
      <c r="U197" s="20" t="s">
        <v>59</v>
      </c>
    </row>
    <row r="198" spans="1:21" ht="15.75" customHeight="1">
      <c r="A198" s="20">
        <v>187</v>
      </c>
      <c r="B198" s="20" t="s">
        <v>2624</v>
      </c>
      <c r="C198" s="20" t="s">
        <v>1400</v>
      </c>
      <c r="D198" s="163" t="s">
        <v>1663</v>
      </c>
      <c r="E198" s="156">
        <v>44581</v>
      </c>
      <c r="F198" s="159">
        <v>4</v>
      </c>
      <c r="G198" s="159" t="s">
        <v>1512</v>
      </c>
      <c r="H198" s="20" t="s">
        <v>1055</v>
      </c>
      <c r="I198" s="164" t="s">
        <v>1573</v>
      </c>
      <c r="J198" s="164">
        <v>22</v>
      </c>
      <c r="K198" s="165">
        <v>0.6</v>
      </c>
      <c r="L198" s="20">
        <v>4</v>
      </c>
      <c r="M198" s="20"/>
      <c r="N198" s="20"/>
      <c r="O198" s="20"/>
      <c r="P198" s="20"/>
      <c r="Q198" s="20" t="s">
        <v>1667</v>
      </c>
      <c r="R198" s="20"/>
      <c r="S198" s="20">
        <v>3221085901</v>
      </c>
      <c r="T198" s="20"/>
      <c r="U198" s="20" t="s">
        <v>59</v>
      </c>
    </row>
    <row r="199" spans="1:21" ht="15.75" customHeight="1">
      <c r="A199" s="20">
        <v>188</v>
      </c>
      <c r="B199" s="20" t="s">
        <v>2624</v>
      </c>
      <c r="C199" s="20" t="s">
        <v>1400</v>
      </c>
      <c r="D199" s="163" t="s">
        <v>1663</v>
      </c>
      <c r="E199" s="156">
        <v>44581</v>
      </c>
      <c r="F199" s="159">
        <v>4</v>
      </c>
      <c r="G199" s="159" t="s">
        <v>1512</v>
      </c>
      <c r="H199" s="20" t="s">
        <v>1055</v>
      </c>
      <c r="I199" s="164" t="s">
        <v>1651</v>
      </c>
      <c r="J199" s="164">
        <v>23</v>
      </c>
      <c r="K199" s="165">
        <v>0.5</v>
      </c>
      <c r="L199" s="20">
        <v>4</v>
      </c>
      <c r="M199" s="20"/>
      <c r="N199" s="20"/>
      <c r="O199" s="20"/>
      <c r="P199" s="20"/>
      <c r="Q199" s="20" t="s">
        <v>1668</v>
      </c>
      <c r="R199" s="20"/>
      <c r="S199" s="20">
        <v>3221085901</v>
      </c>
      <c r="T199" s="20"/>
      <c r="U199" s="20" t="s">
        <v>59</v>
      </c>
    </row>
    <row r="200" spans="1:21" ht="15.75" customHeight="1">
      <c r="A200" s="20">
        <v>189</v>
      </c>
      <c r="B200" s="20" t="s">
        <v>2624</v>
      </c>
      <c r="C200" s="20" t="s">
        <v>1400</v>
      </c>
      <c r="D200" s="163" t="s">
        <v>1663</v>
      </c>
      <c r="E200" s="156">
        <v>44581</v>
      </c>
      <c r="F200" s="159">
        <v>4</v>
      </c>
      <c r="G200" s="159" t="s">
        <v>1512</v>
      </c>
      <c r="H200" s="20" t="s">
        <v>1055</v>
      </c>
      <c r="I200" s="164" t="s">
        <v>1669</v>
      </c>
      <c r="J200" s="164">
        <v>26</v>
      </c>
      <c r="K200" s="165">
        <v>1.5</v>
      </c>
      <c r="L200" s="20">
        <v>6</v>
      </c>
      <c r="M200" s="20"/>
      <c r="N200" s="20"/>
      <c r="O200" s="20"/>
      <c r="P200" s="20"/>
      <c r="Q200" s="20" t="s">
        <v>1670</v>
      </c>
      <c r="R200" s="20"/>
      <c r="S200" s="20">
        <v>3221085901</v>
      </c>
      <c r="T200" s="20"/>
      <c r="U200" s="20" t="s">
        <v>59</v>
      </c>
    </row>
    <row r="201" spans="1:21" ht="15.75" customHeight="1">
      <c r="A201" s="20">
        <v>190</v>
      </c>
      <c r="B201" s="20" t="s">
        <v>2624</v>
      </c>
      <c r="C201" s="20" t="s">
        <v>1400</v>
      </c>
      <c r="D201" s="163" t="s">
        <v>1663</v>
      </c>
      <c r="E201" s="156">
        <v>44581</v>
      </c>
      <c r="F201" s="159">
        <v>4</v>
      </c>
      <c r="G201" s="159" t="s">
        <v>1512</v>
      </c>
      <c r="H201" s="20" t="s">
        <v>1055</v>
      </c>
      <c r="I201" s="164" t="s">
        <v>1671</v>
      </c>
      <c r="J201" s="164">
        <v>2</v>
      </c>
      <c r="K201" s="165">
        <v>0.4</v>
      </c>
      <c r="L201" s="20">
        <v>2</v>
      </c>
      <c r="M201" s="20"/>
      <c r="N201" s="20"/>
      <c r="O201" s="20"/>
      <c r="P201" s="20"/>
      <c r="Q201" s="20" t="s">
        <v>1672</v>
      </c>
      <c r="R201" s="20"/>
      <c r="S201" s="20">
        <v>3221085901</v>
      </c>
      <c r="T201" s="20"/>
      <c r="U201" s="20" t="s">
        <v>59</v>
      </c>
    </row>
    <row r="202" spans="1:21" ht="15.75" customHeight="1">
      <c r="A202" s="20">
        <v>191</v>
      </c>
      <c r="B202" s="20" t="s">
        <v>2624</v>
      </c>
      <c r="C202" s="20" t="s">
        <v>1400</v>
      </c>
      <c r="D202" s="163" t="s">
        <v>1663</v>
      </c>
      <c r="E202" s="156">
        <v>44581</v>
      </c>
      <c r="F202" s="159">
        <v>4</v>
      </c>
      <c r="G202" s="159" t="s">
        <v>1512</v>
      </c>
      <c r="H202" s="20" t="s">
        <v>1055</v>
      </c>
      <c r="I202" s="164" t="s">
        <v>1671</v>
      </c>
      <c r="J202" s="164">
        <v>15</v>
      </c>
      <c r="K202" s="165">
        <v>1</v>
      </c>
      <c r="L202" s="20">
        <v>4</v>
      </c>
      <c r="M202" s="20"/>
      <c r="N202" s="20"/>
      <c r="O202" s="20"/>
      <c r="P202" s="20"/>
      <c r="Q202" s="20" t="s">
        <v>1673</v>
      </c>
      <c r="R202" s="20"/>
      <c r="S202" s="20">
        <v>3221085901</v>
      </c>
      <c r="T202" s="20"/>
      <c r="U202" s="20" t="s">
        <v>59</v>
      </c>
    </row>
    <row r="203" spans="1:21" ht="15.75" customHeight="1">
      <c r="A203" s="20">
        <v>192</v>
      </c>
      <c r="B203" s="20" t="s">
        <v>2624</v>
      </c>
      <c r="C203" s="20" t="s">
        <v>1400</v>
      </c>
      <c r="D203" s="163" t="s">
        <v>1663</v>
      </c>
      <c r="E203" s="156">
        <v>44581</v>
      </c>
      <c r="F203" s="159">
        <v>4</v>
      </c>
      <c r="G203" s="159" t="s">
        <v>1512</v>
      </c>
      <c r="H203" s="20" t="s">
        <v>1055</v>
      </c>
      <c r="I203" s="164" t="s">
        <v>1674</v>
      </c>
      <c r="J203" s="164">
        <v>32</v>
      </c>
      <c r="K203" s="165">
        <v>0.5</v>
      </c>
      <c r="L203" s="20">
        <v>4</v>
      </c>
      <c r="M203" s="20"/>
      <c r="N203" s="20"/>
      <c r="O203" s="20"/>
      <c r="P203" s="20"/>
      <c r="Q203" s="20" t="s">
        <v>1675</v>
      </c>
      <c r="R203" s="20"/>
      <c r="S203" s="20">
        <v>3221085901</v>
      </c>
      <c r="T203" s="20"/>
      <c r="U203" s="20" t="s">
        <v>59</v>
      </c>
    </row>
    <row r="204" spans="1:21" ht="15.75" customHeight="1">
      <c r="A204" s="20">
        <v>193</v>
      </c>
      <c r="B204" s="20" t="s">
        <v>2624</v>
      </c>
      <c r="C204" s="20" t="s">
        <v>1400</v>
      </c>
      <c r="D204" s="163" t="s">
        <v>1663</v>
      </c>
      <c r="E204" s="156">
        <v>44581</v>
      </c>
      <c r="F204" s="159">
        <v>4</v>
      </c>
      <c r="G204" s="159" t="s">
        <v>1512</v>
      </c>
      <c r="H204" s="20" t="s">
        <v>1055</v>
      </c>
      <c r="I204" s="164" t="s">
        <v>1676</v>
      </c>
      <c r="J204" s="164">
        <v>27</v>
      </c>
      <c r="K204" s="165">
        <v>0.6</v>
      </c>
      <c r="L204" s="20">
        <v>3</v>
      </c>
      <c r="M204" s="20"/>
      <c r="N204" s="20"/>
      <c r="O204" s="20"/>
      <c r="P204" s="20"/>
      <c r="Q204" s="20" t="s">
        <v>1677</v>
      </c>
      <c r="R204" s="20"/>
      <c r="S204" s="20">
        <v>3221085901</v>
      </c>
      <c r="T204" s="20"/>
      <c r="U204" s="20" t="s">
        <v>59</v>
      </c>
    </row>
    <row r="205" spans="1:21" ht="15.75" customHeight="1">
      <c r="A205" s="20">
        <v>194</v>
      </c>
      <c r="B205" s="20" t="s">
        <v>2624</v>
      </c>
      <c r="C205" s="20" t="s">
        <v>1327</v>
      </c>
      <c r="D205" s="163" t="s">
        <v>1678</v>
      </c>
      <c r="E205" s="156">
        <v>44586</v>
      </c>
      <c r="F205" s="159">
        <v>4</v>
      </c>
      <c r="G205" s="159" t="s">
        <v>1512</v>
      </c>
      <c r="H205" s="20" t="s">
        <v>1055</v>
      </c>
      <c r="I205" s="164">
        <v>39</v>
      </c>
      <c r="J205" s="164">
        <v>23</v>
      </c>
      <c r="K205" s="165">
        <v>1.7</v>
      </c>
      <c r="L205" s="20">
        <v>15</v>
      </c>
      <c r="M205" s="20"/>
      <c r="N205" s="20"/>
      <c r="O205" s="20"/>
      <c r="P205" s="20"/>
      <c r="Q205" s="20" t="s">
        <v>1679</v>
      </c>
      <c r="R205" s="20"/>
      <c r="S205" s="20">
        <v>3221055600</v>
      </c>
      <c r="T205" s="20"/>
      <c r="U205" s="20" t="s">
        <v>1297</v>
      </c>
    </row>
    <row r="206" spans="1:21" ht="15.75" customHeight="1">
      <c r="A206" s="20">
        <v>195</v>
      </c>
      <c r="B206" s="20" t="s">
        <v>2624</v>
      </c>
      <c r="C206" s="20" t="s">
        <v>1327</v>
      </c>
      <c r="D206" s="163" t="s">
        <v>1678</v>
      </c>
      <c r="E206" s="156">
        <v>44586</v>
      </c>
      <c r="F206" s="159">
        <v>4</v>
      </c>
      <c r="G206" s="159" t="s">
        <v>1512</v>
      </c>
      <c r="H206" s="20" t="s">
        <v>1055</v>
      </c>
      <c r="I206" s="164">
        <v>40</v>
      </c>
      <c r="J206" s="164">
        <v>19</v>
      </c>
      <c r="K206" s="165">
        <v>4.2</v>
      </c>
      <c r="L206" s="20">
        <v>37</v>
      </c>
      <c r="M206" s="20"/>
      <c r="N206" s="20"/>
      <c r="O206" s="20"/>
      <c r="P206" s="20"/>
      <c r="Q206" s="20" t="s">
        <v>1680</v>
      </c>
      <c r="R206" s="20"/>
      <c r="S206" s="20">
        <v>3221055600</v>
      </c>
      <c r="T206" s="20"/>
      <c r="U206" s="20" t="s">
        <v>1297</v>
      </c>
    </row>
    <row r="207" spans="1:21" ht="15.75" customHeight="1">
      <c r="A207" s="20">
        <v>196</v>
      </c>
      <c r="B207" s="20" t="s">
        <v>2624</v>
      </c>
      <c r="C207" s="20" t="s">
        <v>1294</v>
      </c>
      <c r="D207" s="163" t="s">
        <v>1681</v>
      </c>
      <c r="E207" s="156">
        <v>44586</v>
      </c>
      <c r="F207" s="159">
        <v>4</v>
      </c>
      <c r="G207" s="159" t="s">
        <v>1512</v>
      </c>
      <c r="H207" s="20" t="s">
        <v>1055</v>
      </c>
      <c r="I207" s="164">
        <v>20</v>
      </c>
      <c r="J207" s="164">
        <v>1</v>
      </c>
      <c r="K207" s="165">
        <v>1.4</v>
      </c>
      <c r="L207" s="20">
        <v>22</v>
      </c>
      <c r="M207" s="20"/>
      <c r="N207" s="20"/>
      <c r="O207" s="20"/>
      <c r="P207" s="20"/>
      <c r="Q207" s="20" t="s">
        <v>1682</v>
      </c>
      <c r="R207" s="20"/>
      <c r="S207" s="20">
        <v>3221055600</v>
      </c>
      <c r="T207" s="20"/>
      <c r="U207" s="20" t="s">
        <v>1297</v>
      </c>
    </row>
    <row r="208" spans="1:21" ht="15.75" customHeight="1">
      <c r="A208" s="20">
        <v>197</v>
      </c>
      <c r="B208" s="20" t="s">
        <v>2624</v>
      </c>
      <c r="C208" s="20" t="s">
        <v>1294</v>
      </c>
      <c r="D208" s="163" t="s">
        <v>1681</v>
      </c>
      <c r="E208" s="156">
        <v>44586</v>
      </c>
      <c r="F208" s="159">
        <v>4</v>
      </c>
      <c r="G208" s="159" t="s">
        <v>1512</v>
      </c>
      <c r="H208" s="20" t="s">
        <v>1055</v>
      </c>
      <c r="I208" s="164">
        <v>22</v>
      </c>
      <c r="J208" s="164">
        <v>5</v>
      </c>
      <c r="K208" s="165">
        <v>1.1000000000000001</v>
      </c>
      <c r="L208" s="20">
        <v>27</v>
      </c>
      <c r="M208" s="20"/>
      <c r="N208" s="20"/>
      <c r="O208" s="20"/>
      <c r="P208" s="20"/>
      <c r="Q208" s="20" t="s">
        <v>1683</v>
      </c>
      <c r="R208" s="20"/>
      <c r="S208" s="20">
        <v>3221055600</v>
      </c>
      <c r="T208" s="20"/>
      <c r="U208" s="20" t="s">
        <v>1297</v>
      </c>
    </row>
    <row r="209" spans="1:21" ht="15.75" customHeight="1">
      <c r="A209" s="20">
        <v>198</v>
      </c>
      <c r="B209" s="20" t="s">
        <v>2624</v>
      </c>
      <c r="C209" s="20" t="s">
        <v>1294</v>
      </c>
      <c r="D209" s="163" t="s">
        <v>1681</v>
      </c>
      <c r="E209" s="156">
        <v>44586</v>
      </c>
      <c r="F209" s="159">
        <v>4</v>
      </c>
      <c r="G209" s="159" t="s">
        <v>1512</v>
      </c>
      <c r="H209" s="20" t="s">
        <v>1055</v>
      </c>
      <c r="I209" s="164">
        <v>23</v>
      </c>
      <c r="J209" s="164">
        <v>10</v>
      </c>
      <c r="K209" s="165">
        <v>1.9</v>
      </c>
      <c r="L209" s="20">
        <v>42</v>
      </c>
      <c r="M209" s="20"/>
      <c r="N209" s="20"/>
      <c r="O209" s="20"/>
      <c r="P209" s="20"/>
      <c r="Q209" s="20" t="s">
        <v>1684</v>
      </c>
      <c r="R209" s="20"/>
      <c r="S209" s="20">
        <v>3221055600</v>
      </c>
      <c r="T209" s="20"/>
      <c r="U209" s="20" t="s">
        <v>1297</v>
      </c>
    </row>
    <row r="210" spans="1:21" ht="15.75" customHeight="1">
      <c r="A210" s="20">
        <v>199</v>
      </c>
      <c r="B210" s="20" t="s">
        <v>2624</v>
      </c>
      <c r="C210" s="20" t="s">
        <v>1294</v>
      </c>
      <c r="D210" s="163" t="s">
        <v>1681</v>
      </c>
      <c r="E210" s="156">
        <v>44586</v>
      </c>
      <c r="F210" s="159">
        <v>4</v>
      </c>
      <c r="G210" s="159" t="s">
        <v>1512</v>
      </c>
      <c r="H210" s="20" t="s">
        <v>1055</v>
      </c>
      <c r="I210" s="164">
        <v>32</v>
      </c>
      <c r="J210" s="164">
        <v>15</v>
      </c>
      <c r="K210" s="165">
        <v>6.6</v>
      </c>
      <c r="L210" s="20">
        <v>132</v>
      </c>
      <c r="M210" s="20"/>
      <c r="N210" s="20"/>
      <c r="O210" s="20"/>
      <c r="P210" s="20"/>
      <c r="Q210" s="20" t="s">
        <v>1685</v>
      </c>
      <c r="R210" s="20"/>
      <c r="S210" s="20">
        <v>3221055600</v>
      </c>
      <c r="T210" s="20"/>
      <c r="U210" s="20" t="s">
        <v>1297</v>
      </c>
    </row>
    <row r="211" spans="1:21" ht="15.75" customHeight="1">
      <c r="A211" s="20">
        <v>200</v>
      </c>
      <c r="B211" s="20" t="s">
        <v>2624</v>
      </c>
      <c r="C211" s="20" t="s">
        <v>1294</v>
      </c>
      <c r="D211" s="163" t="s">
        <v>1681</v>
      </c>
      <c r="E211" s="156">
        <v>44586</v>
      </c>
      <c r="F211" s="159">
        <v>3</v>
      </c>
      <c r="G211" s="159" t="s">
        <v>1512</v>
      </c>
      <c r="H211" s="20" t="s">
        <v>1055</v>
      </c>
      <c r="I211" s="164">
        <v>42</v>
      </c>
      <c r="J211" s="164">
        <v>5</v>
      </c>
      <c r="K211" s="165">
        <v>0.6</v>
      </c>
      <c r="L211" s="20">
        <v>12</v>
      </c>
      <c r="M211" s="20"/>
      <c r="N211" s="20"/>
      <c r="O211" s="20"/>
      <c r="P211" s="20"/>
      <c r="Q211" s="20" t="s">
        <v>1686</v>
      </c>
      <c r="R211" s="20"/>
      <c r="S211" s="20">
        <v>3221055600</v>
      </c>
      <c r="T211" s="20"/>
      <c r="U211" s="20" t="s">
        <v>1297</v>
      </c>
    </row>
    <row r="212" spans="1:21" ht="15.75" customHeight="1">
      <c r="A212" s="20">
        <v>201</v>
      </c>
      <c r="B212" s="20" t="s">
        <v>2624</v>
      </c>
      <c r="C212" s="20" t="s">
        <v>1327</v>
      </c>
      <c r="D212" s="163" t="s">
        <v>1687</v>
      </c>
      <c r="E212" s="156">
        <v>44587</v>
      </c>
      <c r="F212" s="159">
        <v>4</v>
      </c>
      <c r="G212" s="159" t="s">
        <v>1512</v>
      </c>
      <c r="H212" s="20" t="s">
        <v>1368</v>
      </c>
      <c r="I212" s="164">
        <v>78</v>
      </c>
      <c r="J212" s="164">
        <v>20</v>
      </c>
      <c r="K212" s="165">
        <v>2.2999999999999998</v>
      </c>
      <c r="L212" s="20">
        <v>48</v>
      </c>
      <c r="M212" s="20"/>
      <c r="N212" s="20"/>
      <c r="O212" s="20"/>
      <c r="P212" s="20"/>
      <c r="Q212" s="20" t="s">
        <v>1688</v>
      </c>
      <c r="R212" s="20"/>
      <c r="S212" s="20">
        <v>3221055600</v>
      </c>
      <c r="T212" s="20"/>
      <c r="U212" s="20" t="s">
        <v>1297</v>
      </c>
    </row>
    <row r="213" spans="1:21" ht="15.75" customHeight="1">
      <c r="A213" s="20"/>
      <c r="B213" s="20"/>
      <c r="C213" s="20"/>
      <c r="D213" s="163"/>
      <c r="E213" s="156"/>
      <c r="F213" s="159"/>
      <c r="G213" s="159"/>
      <c r="H213" s="20"/>
      <c r="I213" s="164"/>
      <c r="J213" s="164"/>
      <c r="K213" s="165"/>
      <c r="L213" s="20"/>
      <c r="M213" s="20"/>
      <c r="N213" s="20"/>
      <c r="O213" s="20"/>
      <c r="P213" s="20"/>
      <c r="Q213" s="20"/>
      <c r="R213" s="20"/>
      <c r="S213" s="20"/>
      <c r="T213" s="20"/>
      <c r="U213" s="20"/>
    </row>
    <row r="214" spans="1:21" ht="15.75" customHeight="1">
      <c r="A214" s="289" t="s">
        <v>26</v>
      </c>
      <c r="B214" s="292"/>
      <c r="C214" s="292"/>
      <c r="D214" s="292"/>
      <c r="E214" s="292"/>
      <c r="F214" s="292"/>
      <c r="G214" s="292"/>
      <c r="H214" s="292"/>
      <c r="I214" s="292"/>
      <c r="J214" s="292"/>
      <c r="K214" s="292"/>
      <c r="L214" s="292"/>
      <c r="M214" s="292"/>
      <c r="N214" s="292"/>
      <c r="O214" s="292"/>
      <c r="P214" s="292"/>
      <c r="Q214" s="292"/>
      <c r="R214" s="292"/>
      <c r="S214" s="292"/>
      <c r="T214" s="292"/>
      <c r="U214" s="293"/>
    </row>
    <row r="215" spans="1:21" ht="15.75" customHeight="1">
      <c r="A215" s="20">
        <v>202</v>
      </c>
      <c r="B215" s="20" t="s">
        <v>2624</v>
      </c>
      <c r="C215" s="20" t="s">
        <v>1400</v>
      </c>
      <c r="D215" s="163" t="s">
        <v>1689</v>
      </c>
      <c r="E215" s="156">
        <v>44567</v>
      </c>
      <c r="F215" s="159">
        <v>4</v>
      </c>
      <c r="G215" s="159" t="s">
        <v>1512</v>
      </c>
      <c r="H215" s="20" t="s">
        <v>1055</v>
      </c>
      <c r="I215" s="164" t="s">
        <v>1308</v>
      </c>
      <c r="J215" s="164" t="s">
        <v>1690</v>
      </c>
      <c r="K215" s="165">
        <v>0.9</v>
      </c>
      <c r="L215" s="20">
        <v>45</v>
      </c>
      <c r="M215" s="20">
        <v>44</v>
      </c>
      <c r="N215" s="20">
        <v>0</v>
      </c>
      <c r="O215" s="20">
        <v>44</v>
      </c>
      <c r="P215" s="20"/>
      <c r="Q215" s="20" t="s">
        <v>1691</v>
      </c>
      <c r="R215" s="20"/>
      <c r="S215" s="20">
        <v>3221085901</v>
      </c>
      <c r="T215" s="20"/>
      <c r="U215" s="20" t="s">
        <v>59</v>
      </c>
    </row>
    <row r="216" spans="1:21" ht="15.75" customHeight="1">
      <c r="A216" s="20">
        <v>203</v>
      </c>
      <c r="B216" s="20" t="s">
        <v>2624</v>
      </c>
      <c r="C216" s="20" t="s">
        <v>1400</v>
      </c>
      <c r="D216" s="163" t="s">
        <v>1689</v>
      </c>
      <c r="E216" s="156">
        <v>44567</v>
      </c>
      <c r="F216" s="159">
        <v>3</v>
      </c>
      <c r="G216" s="159" t="s">
        <v>1512</v>
      </c>
      <c r="H216" s="20" t="s">
        <v>1055</v>
      </c>
      <c r="I216" s="164" t="s">
        <v>1692</v>
      </c>
      <c r="J216" s="164" t="s">
        <v>1312</v>
      </c>
      <c r="K216" s="165">
        <v>1.3</v>
      </c>
      <c r="L216" s="20">
        <v>37</v>
      </c>
      <c r="M216" s="20">
        <v>37</v>
      </c>
      <c r="N216" s="20">
        <v>0</v>
      </c>
      <c r="O216" s="20">
        <v>37</v>
      </c>
      <c r="P216" s="20"/>
      <c r="Q216" s="20" t="s">
        <v>1693</v>
      </c>
      <c r="R216" s="20"/>
      <c r="S216" s="20">
        <v>3221085901</v>
      </c>
      <c r="T216" s="20"/>
      <c r="U216" s="20" t="s">
        <v>59</v>
      </c>
    </row>
    <row r="217" spans="1:21" ht="15.75" customHeight="1">
      <c r="A217" s="20">
        <v>204</v>
      </c>
      <c r="B217" s="20" t="s">
        <v>2624</v>
      </c>
      <c r="C217" s="20" t="s">
        <v>1400</v>
      </c>
      <c r="D217" s="163" t="s">
        <v>1689</v>
      </c>
      <c r="E217" s="156">
        <v>44567</v>
      </c>
      <c r="F217" s="159">
        <v>3</v>
      </c>
      <c r="G217" s="159" t="s">
        <v>1512</v>
      </c>
      <c r="H217" s="20" t="s">
        <v>1055</v>
      </c>
      <c r="I217" s="164" t="s">
        <v>1694</v>
      </c>
      <c r="J217" s="164" t="s">
        <v>1695</v>
      </c>
      <c r="K217" s="165">
        <v>1.6</v>
      </c>
      <c r="L217" s="20">
        <v>39</v>
      </c>
      <c r="M217" s="20">
        <v>39</v>
      </c>
      <c r="N217" s="20">
        <v>0</v>
      </c>
      <c r="O217" s="20">
        <v>39</v>
      </c>
      <c r="P217" s="20"/>
      <c r="Q217" s="20" t="s">
        <v>1696</v>
      </c>
      <c r="R217" s="20"/>
      <c r="S217" s="20">
        <v>3221085901</v>
      </c>
      <c r="T217" s="20"/>
      <c r="U217" s="20" t="s">
        <v>59</v>
      </c>
    </row>
    <row r="218" spans="1:21" ht="15.75" customHeight="1">
      <c r="A218" s="20">
        <v>205</v>
      </c>
      <c r="B218" s="20" t="s">
        <v>2624</v>
      </c>
      <c r="C218" s="20" t="s">
        <v>1400</v>
      </c>
      <c r="D218" s="163" t="s">
        <v>1689</v>
      </c>
      <c r="E218" s="156">
        <v>44567</v>
      </c>
      <c r="F218" s="159">
        <v>3</v>
      </c>
      <c r="G218" s="159" t="s">
        <v>1512</v>
      </c>
      <c r="H218" s="20" t="s">
        <v>1055</v>
      </c>
      <c r="I218" s="164" t="s">
        <v>1697</v>
      </c>
      <c r="J218" s="164" t="s">
        <v>1434</v>
      </c>
      <c r="K218" s="165">
        <v>0.7</v>
      </c>
      <c r="L218" s="20">
        <v>26</v>
      </c>
      <c r="M218" s="20">
        <v>25</v>
      </c>
      <c r="N218" s="20">
        <v>1</v>
      </c>
      <c r="O218" s="20">
        <v>24</v>
      </c>
      <c r="P218" s="20"/>
      <c r="Q218" s="20" t="s">
        <v>1698</v>
      </c>
      <c r="R218" s="20"/>
      <c r="S218" s="20">
        <v>3221085901</v>
      </c>
      <c r="T218" s="20"/>
      <c r="U218" s="20" t="s">
        <v>59</v>
      </c>
    </row>
    <row r="219" spans="1:21" ht="15.75" customHeight="1">
      <c r="A219" s="20">
        <v>206</v>
      </c>
      <c r="B219" s="20" t="s">
        <v>2624</v>
      </c>
      <c r="C219" s="20" t="s">
        <v>1400</v>
      </c>
      <c r="D219" s="163" t="s">
        <v>1689</v>
      </c>
      <c r="E219" s="156">
        <v>44567</v>
      </c>
      <c r="F219" s="159">
        <v>4</v>
      </c>
      <c r="G219" s="159" t="s">
        <v>1512</v>
      </c>
      <c r="H219" s="20" t="s">
        <v>1055</v>
      </c>
      <c r="I219" s="164" t="s">
        <v>1699</v>
      </c>
      <c r="J219" s="164" t="s">
        <v>1436</v>
      </c>
      <c r="K219" s="165">
        <v>1.5</v>
      </c>
      <c r="L219" s="20">
        <v>22</v>
      </c>
      <c r="M219" s="20">
        <v>22</v>
      </c>
      <c r="N219" s="20">
        <v>0</v>
      </c>
      <c r="O219" s="20">
        <v>22</v>
      </c>
      <c r="P219" s="20"/>
      <c r="Q219" s="20" t="s">
        <v>1700</v>
      </c>
      <c r="R219" s="20"/>
      <c r="S219" s="20">
        <v>3221085901</v>
      </c>
      <c r="T219" s="20"/>
      <c r="U219" s="20" t="s">
        <v>59</v>
      </c>
    </row>
    <row r="220" spans="1:21" ht="15.75" customHeight="1">
      <c r="A220" s="20">
        <v>207</v>
      </c>
      <c r="B220" s="20" t="s">
        <v>2624</v>
      </c>
      <c r="C220" s="20" t="s">
        <v>1400</v>
      </c>
      <c r="D220" s="163" t="s">
        <v>1689</v>
      </c>
      <c r="E220" s="156">
        <v>44567</v>
      </c>
      <c r="F220" s="159">
        <v>4</v>
      </c>
      <c r="G220" s="159" t="s">
        <v>1512</v>
      </c>
      <c r="H220" s="20" t="s">
        <v>1055</v>
      </c>
      <c r="I220" s="164" t="s">
        <v>1699</v>
      </c>
      <c r="J220" s="164" t="s">
        <v>1377</v>
      </c>
      <c r="K220" s="165">
        <v>0.5</v>
      </c>
      <c r="L220" s="20">
        <v>6</v>
      </c>
      <c r="M220" s="20">
        <v>6</v>
      </c>
      <c r="N220" s="20">
        <v>0</v>
      </c>
      <c r="O220" s="20">
        <v>6</v>
      </c>
      <c r="P220" s="20"/>
      <c r="Q220" s="20" t="s">
        <v>1701</v>
      </c>
      <c r="R220" s="20"/>
      <c r="S220" s="20">
        <v>3221085901</v>
      </c>
      <c r="T220" s="20"/>
      <c r="U220" s="20" t="s">
        <v>59</v>
      </c>
    </row>
    <row r="221" spans="1:21" ht="15.75" customHeight="1">
      <c r="A221" s="20">
        <v>208</v>
      </c>
      <c r="B221" s="20" t="s">
        <v>2624</v>
      </c>
      <c r="C221" s="20" t="s">
        <v>1400</v>
      </c>
      <c r="D221" s="163" t="s">
        <v>1689</v>
      </c>
      <c r="E221" s="156">
        <v>44567</v>
      </c>
      <c r="F221" s="159">
        <v>4</v>
      </c>
      <c r="G221" s="159" t="s">
        <v>1512</v>
      </c>
      <c r="H221" s="20" t="s">
        <v>1055</v>
      </c>
      <c r="I221" s="164" t="s">
        <v>1699</v>
      </c>
      <c r="J221" s="164" t="s">
        <v>1702</v>
      </c>
      <c r="K221" s="165">
        <v>2.2000000000000002</v>
      </c>
      <c r="L221" s="20">
        <v>33</v>
      </c>
      <c r="M221" s="20">
        <v>33</v>
      </c>
      <c r="N221" s="20">
        <v>0</v>
      </c>
      <c r="O221" s="20">
        <v>33</v>
      </c>
      <c r="P221" s="20"/>
      <c r="Q221" s="20" t="s">
        <v>1703</v>
      </c>
      <c r="R221" s="20"/>
      <c r="S221" s="20">
        <v>3221085901</v>
      </c>
      <c r="T221" s="20"/>
      <c r="U221" s="20" t="s">
        <v>59</v>
      </c>
    </row>
    <row r="222" spans="1:21" ht="15.75" customHeight="1">
      <c r="A222" s="20">
        <v>209</v>
      </c>
      <c r="B222" s="20" t="s">
        <v>2624</v>
      </c>
      <c r="C222" s="20" t="s">
        <v>1400</v>
      </c>
      <c r="D222" s="163" t="s">
        <v>1689</v>
      </c>
      <c r="E222" s="156">
        <v>44567</v>
      </c>
      <c r="F222" s="159">
        <v>4</v>
      </c>
      <c r="G222" s="159" t="s">
        <v>1512</v>
      </c>
      <c r="H222" s="20" t="s">
        <v>1055</v>
      </c>
      <c r="I222" s="164" t="s">
        <v>1699</v>
      </c>
      <c r="J222" s="164" t="s">
        <v>1704</v>
      </c>
      <c r="K222" s="165">
        <v>1.1000000000000001</v>
      </c>
      <c r="L222" s="20">
        <v>42</v>
      </c>
      <c r="M222" s="20">
        <v>42</v>
      </c>
      <c r="N222" s="20">
        <v>1</v>
      </c>
      <c r="O222" s="20">
        <v>41</v>
      </c>
      <c r="P222" s="20"/>
      <c r="Q222" s="20" t="s">
        <v>1705</v>
      </c>
      <c r="R222" s="20"/>
      <c r="S222" s="20">
        <v>3221085901</v>
      </c>
      <c r="T222" s="20"/>
      <c r="U222" s="20" t="s">
        <v>59</v>
      </c>
    </row>
    <row r="223" spans="1:21" ht="15.75" customHeight="1">
      <c r="A223" s="20">
        <v>210</v>
      </c>
      <c r="B223" s="20" t="s">
        <v>2624</v>
      </c>
      <c r="C223" s="20" t="s">
        <v>1400</v>
      </c>
      <c r="D223" s="163" t="s">
        <v>1689</v>
      </c>
      <c r="E223" s="156">
        <v>44567</v>
      </c>
      <c r="F223" s="159">
        <v>4</v>
      </c>
      <c r="G223" s="159" t="s">
        <v>1512</v>
      </c>
      <c r="H223" s="20" t="s">
        <v>1055</v>
      </c>
      <c r="I223" s="164" t="s">
        <v>1706</v>
      </c>
      <c r="J223" s="164" t="s">
        <v>1707</v>
      </c>
      <c r="K223" s="165">
        <v>5.5</v>
      </c>
      <c r="L223" s="20">
        <v>114</v>
      </c>
      <c r="M223" s="20">
        <v>113</v>
      </c>
      <c r="N223" s="20">
        <v>0</v>
      </c>
      <c r="O223" s="20">
        <v>113</v>
      </c>
      <c r="P223" s="20"/>
      <c r="Q223" s="20" t="s">
        <v>1708</v>
      </c>
      <c r="R223" s="20"/>
      <c r="S223" s="20">
        <v>3221085901</v>
      </c>
      <c r="T223" s="20"/>
      <c r="U223" s="20" t="s">
        <v>59</v>
      </c>
    </row>
    <row r="224" spans="1:21" ht="15.75" customHeight="1">
      <c r="A224" s="20">
        <v>211</v>
      </c>
      <c r="B224" s="20" t="s">
        <v>2624</v>
      </c>
      <c r="C224" s="20" t="s">
        <v>1400</v>
      </c>
      <c r="D224" s="163" t="s">
        <v>1689</v>
      </c>
      <c r="E224" s="156">
        <v>44567</v>
      </c>
      <c r="F224" s="159">
        <v>4</v>
      </c>
      <c r="G224" s="159" t="s">
        <v>1512</v>
      </c>
      <c r="H224" s="20" t="s">
        <v>1055</v>
      </c>
      <c r="I224" s="164" t="s">
        <v>1709</v>
      </c>
      <c r="J224" s="164" t="s">
        <v>1340</v>
      </c>
      <c r="K224" s="165">
        <v>0.4</v>
      </c>
      <c r="L224" s="20">
        <v>5</v>
      </c>
      <c r="M224" s="20">
        <v>5</v>
      </c>
      <c r="N224" s="20">
        <v>0</v>
      </c>
      <c r="O224" s="20">
        <v>5</v>
      </c>
      <c r="P224" s="20"/>
      <c r="Q224" s="20" t="s">
        <v>1710</v>
      </c>
      <c r="R224" s="20"/>
      <c r="S224" s="20">
        <v>3221085901</v>
      </c>
      <c r="T224" s="20"/>
      <c r="U224" s="20" t="s">
        <v>59</v>
      </c>
    </row>
    <row r="225" spans="1:21" ht="15.75" customHeight="1">
      <c r="A225" s="20">
        <v>212</v>
      </c>
      <c r="B225" s="20" t="s">
        <v>2624</v>
      </c>
      <c r="C225" s="20" t="s">
        <v>1400</v>
      </c>
      <c r="D225" s="163" t="s">
        <v>1689</v>
      </c>
      <c r="E225" s="156">
        <v>44567</v>
      </c>
      <c r="F225" s="159">
        <v>4</v>
      </c>
      <c r="G225" s="159" t="s">
        <v>1512</v>
      </c>
      <c r="H225" s="20" t="s">
        <v>1055</v>
      </c>
      <c r="I225" s="164" t="s">
        <v>1709</v>
      </c>
      <c r="J225" s="164" t="s">
        <v>1377</v>
      </c>
      <c r="K225" s="165">
        <v>0.7</v>
      </c>
      <c r="L225" s="20">
        <v>16</v>
      </c>
      <c r="M225" s="20">
        <v>16</v>
      </c>
      <c r="N225" s="20">
        <v>0</v>
      </c>
      <c r="O225" s="20">
        <v>16</v>
      </c>
      <c r="P225" s="20"/>
      <c r="Q225" s="20" t="s">
        <v>1711</v>
      </c>
      <c r="R225" s="20"/>
      <c r="S225" s="20">
        <v>3221085901</v>
      </c>
      <c r="T225" s="20"/>
      <c r="U225" s="20" t="s">
        <v>59</v>
      </c>
    </row>
    <row r="226" spans="1:21" ht="15.75" customHeight="1">
      <c r="A226" s="20">
        <v>213</v>
      </c>
      <c r="B226" s="20" t="s">
        <v>2624</v>
      </c>
      <c r="C226" s="20" t="s">
        <v>1400</v>
      </c>
      <c r="D226" s="163" t="s">
        <v>1689</v>
      </c>
      <c r="E226" s="156">
        <v>44567</v>
      </c>
      <c r="F226" s="159">
        <v>4</v>
      </c>
      <c r="G226" s="159" t="s">
        <v>1512</v>
      </c>
      <c r="H226" s="20" t="s">
        <v>1055</v>
      </c>
      <c r="I226" s="164" t="s">
        <v>1712</v>
      </c>
      <c r="J226" s="164" t="s">
        <v>1434</v>
      </c>
      <c r="K226" s="165">
        <v>3.8</v>
      </c>
      <c r="L226" s="20">
        <v>153</v>
      </c>
      <c r="M226" s="20">
        <v>151</v>
      </c>
      <c r="N226" s="20">
        <v>0</v>
      </c>
      <c r="O226" s="20">
        <v>151</v>
      </c>
      <c r="P226" s="20"/>
      <c r="Q226" s="20" t="s">
        <v>1713</v>
      </c>
      <c r="R226" s="20"/>
      <c r="S226" s="20">
        <v>3221085901</v>
      </c>
      <c r="T226" s="20" t="s">
        <v>1293</v>
      </c>
      <c r="U226" s="20" t="s">
        <v>59</v>
      </c>
    </row>
    <row r="227" spans="1:21" ht="15.75" customHeight="1">
      <c r="A227" s="20">
        <v>214</v>
      </c>
      <c r="B227" s="20" t="s">
        <v>2624</v>
      </c>
      <c r="C227" s="20" t="s">
        <v>1400</v>
      </c>
      <c r="D227" s="163" t="s">
        <v>1689</v>
      </c>
      <c r="E227" s="156">
        <v>44567</v>
      </c>
      <c r="F227" s="159">
        <v>4</v>
      </c>
      <c r="G227" s="159" t="s">
        <v>1512</v>
      </c>
      <c r="H227" s="20" t="s">
        <v>1055</v>
      </c>
      <c r="I227" s="164" t="s">
        <v>1714</v>
      </c>
      <c r="J227" s="164" t="s">
        <v>1475</v>
      </c>
      <c r="K227" s="165">
        <v>1.4</v>
      </c>
      <c r="L227" s="20">
        <v>52</v>
      </c>
      <c r="M227" s="20">
        <v>51</v>
      </c>
      <c r="N227" s="20">
        <v>0</v>
      </c>
      <c r="O227" s="20">
        <v>51</v>
      </c>
      <c r="P227" s="20"/>
      <c r="Q227" s="20" t="s">
        <v>1715</v>
      </c>
      <c r="R227" s="20"/>
      <c r="S227" s="20">
        <v>3221085901</v>
      </c>
      <c r="T227" s="20"/>
      <c r="U227" s="20" t="s">
        <v>59</v>
      </c>
    </row>
    <row r="228" spans="1:21" ht="15.75" customHeight="1">
      <c r="A228" s="20">
        <v>215</v>
      </c>
      <c r="B228" s="20" t="s">
        <v>2624</v>
      </c>
      <c r="C228" s="20" t="s">
        <v>1400</v>
      </c>
      <c r="D228" s="163" t="s">
        <v>1689</v>
      </c>
      <c r="E228" s="156">
        <v>44567</v>
      </c>
      <c r="F228" s="159">
        <v>4</v>
      </c>
      <c r="G228" s="159" t="s">
        <v>1512</v>
      </c>
      <c r="H228" s="20" t="s">
        <v>1055</v>
      </c>
      <c r="I228" s="164" t="s">
        <v>1714</v>
      </c>
      <c r="J228" s="164" t="s">
        <v>1704</v>
      </c>
      <c r="K228" s="165">
        <v>0.7</v>
      </c>
      <c r="L228" s="20">
        <v>18</v>
      </c>
      <c r="M228" s="20">
        <v>18</v>
      </c>
      <c r="N228" s="20">
        <v>0</v>
      </c>
      <c r="O228" s="20">
        <v>18</v>
      </c>
      <c r="P228" s="20"/>
      <c r="Q228" s="20" t="s">
        <v>1716</v>
      </c>
      <c r="R228" s="20"/>
      <c r="S228" s="20">
        <v>3221085901</v>
      </c>
      <c r="T228" s="20"/>
      <c r="U228" s="20" t="s">
        <v>59</v>
      </c>
    </row>
    <row r="229" spans="1:21" ht="15.75" customHeight="1">
      <c r="A229" s="20">
        <v>216</v>
      </c>
      <c r="B229" s="20" t="s">
        <v>2624</v>
      </c>
      <c r="C229" s="20" t="s">
        <v>1400</v>
      </c>
      <c r="D229" s="163" t="s">
        <v>1689</v>
      </c>
      <c r="E229" s="156">
        <v>44567</v>
      </c>
      <c r="F229" s="159">
        <v>4</v>
      </c>
      <c r="G229" s="159" t="s">
        <v>1512</v>
      </c>
      <c r="H229" s="20" t="s">
        <v>1055</v>
      </c>
      <c r="I229" s="164" t="s">
        <v>1717</v>
      </c>
      <c r="J229" s="164" t="s">
        <v>1475</v>
      </c>
      <c r="K229" s="165">
        <v>0.5</v>
      </c>
      <c r="L229" s="20">
        <v>14</v>
      </c>
      <c r="M229" s="20">
        <v>14</v>
      </c>
      <c r="N229" s="20">
        <v>0</v>
      </c>
      <c r="O229" s="20">
        <v>14</v>
      </c>
      <c r="P229" s="20"/>
      <c r="Q229" s="20" t="s">
        <v>1718</v>
      </c>
      <c r="R229" s="20"/>
      <c r="S229" s="20">
        <v>3221085901</v>
      </c>
      <c r="T229" s="20"/>
      <c r="U229" s="20" t="s">
        <v>59</v>
      </c>
    </row>
    <row r="230" spans="1:21" ht="15.75" customHeight="1">
      <c r="A230" s="20">
        <v>217</v>
      </c>
      <c r="B230" s="20" t="s">
        <v>2624</v>
      </c>
      <c r="C230" s="20" t="s">
        <v>1400</v>
      </c>
      <c r="D230" s="163" t="s">
        <v>1689</v>
      </c>
      <c r="E230" s="156">
        <v>44567</v>
      </c>
      <c r="F230" s="159">
        <v>4</v>
      </c>
      <c r="G230" s="159" t="s">
        <v>1512</v>
      </c>
      <c r="H230" s="20" t="s">
        <v>1055</v>
      </c>
      <c r="I230" s="164" t="s">
        <v>1717</v>
      </c>
      <c r="J230" s="164" t="s">
        <v>1309</v>
      </c>
      <c r="K230" s="165">
        <v>0.4</v>
      </c>
      <c r="L230" s="20">
        <v>7</v>
      </c>
      <c r="M230" s="20">
        <v>7</v>
      </c>
      <c r="N230" s="20">
        <v>0</v>
      </c>
      <c r="O230" s="20">
        <v>7</v>
      </c>
      <c r="P230" s="20"/>
      <c r="Q230" s="20" t="s">
        <v>1719</v>
      </c>
      <c r="R230" s="20"/>
      <c r="S230" s="20">
        <v>3221085901</v>
      </c>
      <c r="T230" s="20"/>
      <c r="U230" s="20" t="s">
        <v>59</v>
      </c>
    </row>
    <row r="231" spans="1:21" ht="15.75" customHeight="1">
      <c r="A231" s="20">
        <v>218</v>
      </c>
      <c r="B231" s="20" t="s">
        <v>2624</v>
      </c>
      <c r="C231" s="20" t="s">
        <v>1400</v>
      </c>
      <c r="D231" s="163" t="s">
        <v>1720</v>
      </c>
      <c r="E231" s="156">
        <v>44567</v>
      </c>
      <c r="F231" s="159">
        <v>4</v>
      </c>
      <c r="G231" s="159" t="s">
        <v>1512</v>
      </c>
      <c r="H231" s="20" t="s">
        <v>1055</v>
      </c>
      <c r="I231" s="164">
        <v>64</v>
      </c>
      <c r="J231" s="164">
        <v>13</v>
      </c>
      <c r="K231" s="165">
        <v>1.6</v>
      </c>
      <c r="L231" s="20">
        <v>43</v>
      </c>
      <c r="M231" s="20">
        <v>42</v>
      </c>
      <c r="N231" s="20">
        <v>1</v>
      </c>
      <c r="O231" s="20">
        <v>41</v>
      </c>
      <c r="P231" s="20"/>
      <c r="Q231" s="20" t="s">
        <v>1721</v>
      </c>
      <c r="R231" s="20"/>
      <c r="S231" s="20">
        <v>3221085901</v>
      </c>
      <c r="T231" s="20" t="s">
        <v>1293</v>
      </c>
      <c r="U231" s="20" t="s">
        <v>59</v>
      </c>
    </row>
    <row r="232" spans="1:21" ht="15.75" customHeight="1">
      <c r="A232" s="20">
        <v>219</v>
      </c>
      <c r="B232" s="20" t="s">
        <v>2624</v>
      </c>
      <c r="C232" s="20" t="s">
        <v>1280</v>
      </c>
      <c r="D232" s="163" t="s">
        <v>1722</v>
      </c>
      <c r="E232" s="156">
        <v>44572</v>
      </c>
      <c r="F232" s="159">
        <v>4</v>
      </c>
      <c r="G232" s="159" t="s">
        <v>1512</v>
      </c>
      <c r="H232" s="20" t="s">
        <v>1055</v>
      </c>
      <c r="I232" s="164" t="s">
        <v>1580</v>
      </c>
      <c r="J232" s="169">
        <v>6</v>
      </c>
      <c r="K232" s="165">
        <v>2.2000000000000002</v>
      </c>
      <c r="L232" s="168">
        <v>145</v>
      </c>
      <c r="M232" s="20"/>
      <c r="N232" s="20"/>
      <c r="O232" s="20"/>
      <c r="P232" s="20"/>
      <c r="Q232" s="20" t="s">
        <v>1723</v>
      </c>
      <c r="R232" s="20"/>
      <c r="S232" s="20">
        <v>3222755400</v>
      </c>
      <c r="T232" s="20"/>
      <c r="U232" s="20" t="s">
        <v>864</v>
      </c>
    </row>
    <row r="233" spans="1:21" ht="15.75" customHeight="1">
      <c r="A233" s="20">
        <v>220</v>
      </c>
      <c r="B233" s="20" t="s">
        <v>2624</v>
      </c>
      <c r="C233" s="20" t="s">
        <v>1280</v>
      </c>
      <c r="D233" s="163" t="s">
        <v>1722</v>
      </c>
      <c r="E233" s="156">
        <v>44572</v>
      </c>
      <c r="F233" s="159">
        <v>4</v>
      </c>
      <c r="G233" s="159" t="s">
        <v>1512</v>
      </c>
      <c r="H233" s="20" t="s">
        <v>1055</v>
      </c>
      <c r="I233" s="164" t="s">
        <v>1580</v>
      </c>
      <c r="J233" s="169">
        <v>11</v>
      </c>
      <c r="K233" s="165">
        <v>0.7</v>
      </c>
      <c r="L233" s="168">
        <v>50</v>
      </c>
      <c r="M233" s="20"/>
      <c r="N233" s="20"/>
      <c r="O233" s="20"/>
      <c r="P233" s="20"/>
      <c r="Q233" s="20" t="s">
        <v>1724</v>
      </c>
      <c r="R233" s="20"/>
      <c r="S233" s="20">
        <v>3222755400</v>
      </c>
      <c r="T233" s="20"/>
      <c r="U233" s="20" t="s">
        <v>864</v>
      </c>
    </row>
    <row r="234" spans="1:21" ht="15.75" customHeight="1">
      <c r="A234" s="20">
        <v>221</v>
      </c>
      <c r="B234" s="20" t="s">
        <v>2624</v>
      </c>
      <c r="C234" s="20" t="s">
        <v>1280</v>
      </c>
      <c r="D234" s="163" t="s">
        <v>1722</v>
      </c>
      <c r="E234" s="156">
        <v>44572</v>
      </c>
      <c r="F234" s="159">
        <v>4</v>
      </c>
      <c r="G234" s="159" t="s">
        <v>1512</v>
      </c>
      <c r="H234" s="20" t="s">
        <v>1055</v>
      </c>
      <c r="I234" s="164" t="s">
        <v>1725</v>
      </c>
      <c r="J234" s="169">
        <v>1</v>
      </c>
      <c r="K234" s="165">
        <v>0.7</v>
      </c>
      <c r="L234" s="168">
        <v>34</v>
      </c>
      <c r="M234" s="20"/>
      <c r="N234" s="20"/>
      <c r="O234" s="20"/>
      <c r="P234" s="20"/>
      <c r="Q234" s="20" t="s">
        <v>1726</v>
      </c>
      <c r="R234" s="20"/>
      <c r="S234" s="20">
        <v>3222755400</v>
      </c>
      <c r="T234" s="20"/>
      <c r="U234" s="20" t="s">
        <v>864</v>
      </c>
    </row>
    <row r="235" spans="1:21" ht="15.75" customHeight="1">
      <c r="A235" s="20">
        <v>222</v>
      </c>
      <c r="B235" s="20" t="s">
        <v>2624</v>
      </c>
      <c r="C235" s="20" t="s">
        <v>1280</v>
      </c>
      <c r="D235" s="163" t="s">
        <v>1722</v>
      </c>
      <c r="E235" s="156">
        <v>44572</v>
      </c>
      <c r="F235" s="159">
        <v>4</v>
      </c>
      <c r="G235" s="159" t="s">
        <v>1512</v>
      </c>
      <c r="H235" s="20" t="s">
        <v>1055</v>
      </c>
      <c r="I235" s="164" t="s">
        <v>1725</v>
      </c>
      <c r="J235" s="169">
        <v>3</v>
      </c>
      <c r="K235" s="165">
        <v>1.4</v>
      </c>
      <c r="L235" s="168">
        <v>34</v>
      </c>
      <c r="M235" s="20"/>
      <c r="N235" s="20"/>
      <c r="O235" s="20"/>
      <c r="P235" s="20"/>
      <c r="Q235" s="20" t="s">
        <v>1727</v>
      </c>
      <c r="R235" s="20"/>
      <c r="S235" s="20">
        <v>3222755400</v>
      </c>
      <c r="T235" s="20"/>
      <c r="U235" s="20" t="s">
        <v>864</v>
      </c>
    </row>
    <row r="236" spans="1:21" ht="15.75" customHeight="1">
      <c r="A236" s="20">
        <v>223</v>
      </c>
      <c r="B236" s="20" t="s">
        <v>2624</v>
      </c>
      <c r="C236" s="20" t="s">
        <v>1280</v>
      </c>
      <c r="D236" s="163" t="s">
        <v>1722</v>
      </c>
      <c r="E236" s="156">
        <v>44572</v>
      </c>
      <c r="F236" s="159">
        <v>4</v>
      </c>
      <c r="G236" s="159" t="s">
        <v>1512</v>
      </c>
      <c r="H236" s="20" t="s">
        <v>1055</v>
      </c>
      <c r="I236" s="164" t="s">
        <v>1725</v>
      </c>
      <c r="J236" s="169">
        <v>12</v>
      </c>
      <c r="K236" s="165">
        <v>2.2999999999999998</v>
      </c>
      <c r="L236" s="168">
        <v>85</v>
      </c>
      <c r="M236" s="20"/>
      <c r="N236" s="20"/>
      <c r="O236" s="20"/>
      <c r="P236" s="20"/>
      <c r="Q236" s="20" t="s">
        <v>1728</v>
      </c>
      <c r="R236" s="20"/>
      <c r="S236" s="20">
        <v>3222755400</v>
      </c>
      <c r="T236" s="20"/>
      <c r="U236" s="20" t="s">
        <v>864</v>
      </c>
    </row>
    <row r="237" spans="1:21" ht="15.75" customHeight="1">
      <c r="A237" s="20">
        <v>224</v>
      </c>
      <c r="B237" s="20" t="s">
        <v>2624</v>
      </c>
      <c r="C237" s="20" t="s">
        <v>1280</v>
      </c>
      <c r="D237" s="163" t="s">
        <v>1722</v>
      </c>
      <c r="E237" s="156">
        <v>44572</v>
      </c>
      <c r="F237" s="159">
        <v>4</v>
      </c>
      <c r="G237" s="159" t="s">
        <v>1512</v>
      </c>
      <c r="H237" s="20" t="s">
        <v>1055</v>
      </c>
      <c r="I237" s="164" t="s">
        <v>1725</v>
      </c>
      <c r="J237" s="169">
        <v>15</v>
      </c>
      <c r="K237" s="165">
        <v>0.6</v>
      </c>
      <c r="L237" s="168">
        <v>25</v>
      </c>
      <c r="M237" s="20"/>
      <c r="N237" s="20"/>
      <c r="O237" s="20"/>
      <c r="P237" s="20"/>
      <c r="Q237" s="20" t="s">
        <v>1729</v>
      </c>
      <c r="R237" s="20"/>
      <c r="S237" s="20">
        <v>3222755400</v>
      </c>
      <c r="T237" s="20"/>
      <c r="U237" s="20" t="s">
        <v>864</v>
      </c>
    </row>
    <row r="238" spans="1:21" ht="15.75" customHeight="1">
      <c r="A238" s="20">
        <v>225</v>
      </c>
      <c r="B238" s="20" t="s">
        <v>2624</v>
      </c>
      <c r="C238" s="20" t="s">
        <v>1280</v>
      </c>
      <c r="D238" s="163" t="s">
        <v>1722</v>
      </c>
      <c r="E238" s="156">
        <v>44572</v>
      </c>
      <c r="F238" s="159">
        <v>4</v>
      </c>
      <c r="G238" s="159" t="s">
        <v>1512</v>
      </c>
      <c r="H238" s="20" t="s">
        <v>1055</v>
      </c>
      <c r="I238" s="164" t="s">
        <v>1730</v>
      </c>
      <c r="J238" s="169">
        <v>13</v>
      </c>
      <c r="K238" s="165">
        <v>2</v>
      </c>
      <c r="L238" s="168">
        <v>134</v>
      </c>
      <c r="M238" s="20"/>
      <c r="N238" s="20"/>
      <c r="O238" s="20"/>
      <c r="P238" s="20"/>
      <c r="Q238" s="20" t="s">
        <v>1731</v>
      </c>
      <c r="R238" s="20"/>
      <c r="S238" s="20">
        <v>3222755400</v>
      </c>
      <c r="T238" s="20"/>
      <c r="U238" s="20" t="s">
        <v>864</v>
      </c>
    </row>
    <row r="239" spans="1:21" ht="15.75" customHeight="1">
      <c r="A239" s="20">
        <v>226</v>
      </c>
      <c r="B239" s="20" t="s">
        <v>2624</v>
      </c>
      <c r="C239" s="20" t="s">
        <v>1280</v>
      </c>
      <c r="D239" s="163" t="s">
        <v>1722</v>
      </c>
      <c r="E239" s="156">
        <v>44572</v>
      </c>
      <c r="F239" s="159">
        <v>4</v>
      </c>
      <c r="G239" s="159" t="s">
        <v>1512</v>
      </c>
      <c r="H239" s="20" t="s">
        <v>1055</v>
      </c>
      <c r="I239" s="164" t="s">
        <v>1351</v>
      </c>
      <c r="J239" s="169">
        <v>25</v>
      </c>
      <c r="K239" s="165">
        <v>1.1000000000000001</v>
      </c>
      <c r="L239" s="168">
        <v>63</v>
      </c>
      <c r="M239" s="20"/>
      <c r="N239" s="20"/>
      <c r="O239" s="20"/>
      <c r="P239" s="20"/>
      <c r="Q239" s="20" t="s">
        <v>1732</v>
      </c>
      <c r="R239" s="20"/>
      <c r="S239" s="20">
        <v>3222755400</v>
      </c>
      <c r="T239" s="20"/>
      <c r="U239" s="20" t="s">
        <v>864</v>
      </c>
    </row>
    <row r="240" spans="1:21" ht="15.75" customHeight="1">
      <c r="A240" s="20">
        <v>227</v>
      </c>
      <c r="B240" s="20" t="s">
        <v>2624</v>
      </c>
      <c r="C240" s="20" t="s">
        <v>1280</v>
      </c>
      <c r="D240" s="163" t="s">
        <v>1722</v>
      </c>
      <c r="E240" s="156">
        <v>44572</v>
      </c>
      <c r="F240" s="159">
        <v>4</v>
      </c>
      <c r="G240" s="159" t="s">
        <v>1512</v>
      </c>
      <c r="H240" s="20" t="s">
        <v>1055</v>
      </c>
      <c r="I240" s="164" t="s">
        <v>1351</v>
      </c>
      <c r="J240" s="169">
        <v>27</v>
      </c>
      <c r="K240" s="165">
        <v>1.7</v>
      </c>
      <c r="L240" s="168">
        <v>114</v>
      </c>
      <c r="M240" s="20"/>
      <c r="N240" s="20"/>
      <c r="O240" s="20"/>
      <c r="P240" s="20"/>
      <c r="Q240" s="20" t="s">
        <v>1733</v>
      </c>
      <c r="R240" s="20"/>
      <c r="S240" s="20">
        <v>3222755400</v>
      </c>
      <c r="T240" s="20"/>
      <c r="U240" s="20" t="s">
        <v>864</v>
      </c>
    </row>
    <row r="241" spans="1:21" ht="15.75" customHeight="1">
      <c r="A241" s="20">
        <v>228</v>
      </c>
      <c r="B241" s="20" t="s">
        <v>2624</v>
      </c>
      <c r="C241" s="20" t="s">
        <v>1370</v>
      </c>
      <c r="D241" s="163" t="s">
        <v>1734</v>
      </c>
      <c r="E241" s="156">
        <v>44575</v>
      </c>
      <c r="F241" s="159">
        <v>3</v>
      </c>
      <c r="G241" s="159" t="s">
        <v>1512</v>
      </c>
      <c r="H241" s="20" t="s">
        <v>1368</v>
      </c>
      <c r="I241" s="164">
        <v>109</v>
      </c>
      <c r="J241" s="164">
        <v>21</v>
      </c>
      <c r="K241" s="165">
        <v>0.8</v>
      </c>
      <c r="L241" s="168">
        <v>29</v>
      </c>
      <c r="M241" s="20"/>
      <c r="N241" s="20"/>
      <c r="O241" s="20"/>
      <c r="P241" s="20"/>
      <c r="Q241" s="20" t="s">
        <v>1735</v>
      </c>
      <c r="R241" s="20"/>
      <c r="S241" s="20">
        <v>3221055602</v>
      </c>
      <c r="T241" s="20" t="s">
        <v>1293</v>
      </c>
      <c r="U241" s="20" t="s">
        <v>1297</v>
      </c>
    </row>
    <row r="242" spans="1:21" ht="15.75" customHeight="1">
      <c r="A242" s="20">
        <v>229</v>
      </c>
      <c r="B242" s="20" t="s">
        <v>2624</v>
      </c>
      <c r="C242" s="20" t="s">
        <v>1370</v>
      </c>
      <c r="D242" s="163" t="s">
        <v>1736</v>
      </c>
      <c r="E242" s="156">
        <v>44578</v>
      </c>
      <c r="F242" s="159">
        <v>4</v>
      </c>
      <c r="G242" s="159" t="s">
        <v>1512</v>
      </c>
      <c r="H242" s="20" t="s">
        <v>1055</v>
      </c>
      <c r="I242" s="164">
        <v>85</v>
      </c>
      <c r="J242" s="164">
        <v>8</v>
      </c>
      <c r="K242" s="165">
        <v>4.5</v>
      </c>
      <c r="L242" s="20">
        <v>208</v>
      </c>
      <c r="M242" s="20">
        <v>203</v>
      </c>
      <c r="N242" s="20"/>
      <c r="O242" s="20">
        <v>203</v>
      </c>
      <c r="P242" s="20"/>
      <c r="Q242" s="20" t="s">
        <v>1737</v>
      </c>
      <c r="R242" s="20"/>
      <c r="S242" s="20">
        <v>3221055602</v>
      </c>
      <c r="T242" s="20" t="s">
        <v>1293</v>
      </c>
      <c r="U242" s="20" t="s">
        <v>1297</v>
      </c>
    </row>
    <row r="243" spans="1:21" ht="15.75" customHeight="1">
      <c r="A243" s="20">
        <v>230</v>
      </c>
      <c r="B243" s="20" t="s">
        <v>2624</v>
      </c>
      <c r="C243" s="20" t="s">
        <v>1370</v>
      </c>
      <c r="D243" s="163" t="s">
        <v>1736</v>
      </c>
      <c r="E243" s="156">
        <v>44578</v>
      </c>
      <c r="F243" s="159">
        <v>4</v>
      </c>
      <c r="G243" s="159" t="s">
        <v>1512</v>
      </c>
      <c r="H243" s="20" t="s">
        <v>1055</v>
      </c>
      <c r="I243" s="164">
        <v>118</v>
      </c>
      <c r="J243" s="164">
        <v>2</v>
      </c>
      <c r="K243" s="165">
        <v>1.7</v>
      </c>
      <c r="L243" s="20">
        <v>104</v>
      </c>
      <c r="M243" s="20">
        <v>100</v>
      </c>
      <c r="N243" s="20">
        <v>20</v>
      </c>
      <c r="O243" s="20">
        <v>80</v>
      </c>
      <c r="P243" s="20"/>
      <c r="Q243" s="20" t="s">
        <v>1738</v>
      </c>
      <c r="R243" s="20"/>
      <c r="S243" s="20">
        <v>3221055602</v>
      </c>
      <c r="T243" s="20"/>
      <c r="U243" s="20" t="s">
        <v>1297</v>
      </c>
    </row>
    <row r="244" spans="1:21" ht="15.75" customHeight="1">
      <c r="A244" s="20">
        <v>231</v>
      </c>
      <c r="B244" s="20" t="s">
        <v>2624</v>
      </c>
      <c r="C244" s="20" t="s">
        <v>1489</v>
      </c>
      <c r="D244" s="163" t="s">
        <v>1739</v>
      </c>
      <c r="E244" s="156">
        <v>44580</v>
      </c>
      <c r="F244" s="159">
        <v>4</v>
      </c>
      <c r="G244" s="159" t="s">
        <v>1512</v>
      </c>
      <c r="H244" s="20" t="s">
        <v>1055</v>
      </c>
      <c r="I244" s="164" t="s">
        <v>1317</v>
      </c>
      <c r="J244" s="164" t="s">
        <v>1337</v>
      </c>
      <c r="K244" s="165">
        <v>1.5</v>
      </c>
      <c r="L244" s="20">
        <v>75</v>
      </c>
      <c r="M244" s="20">
        <v>74</v>
      </c>
      <c r="N244" s="20">
        <v>9</v>
      </c>
      <c r="O244" s="20">
        <v>65</v>
      </c>
      <c r="P244" s="20"/>
      <c r="Q244" s="20" t="s">
        <v>1740</v>
      </c>
      <c r="R244" s="20"/>
      <c r="S244" s="20">
        <v>3221082005</v>
      </c>
      <c r="T244" s="20"/>
      <c r="U244" s="20" t="s">
        <v>59</v>
      </c>
    </row>
    <row r="245" spans="1:21" ht="15.75" customHeight="1">
      <c r="A245" s="20">
        <v>232</v>
      </c>
      <c r="B245" s="20" t="s">
        <v>2624</v>
      </c>
      <c r="C245" s="20" t="s">
        <v>1489</v>
      </c>
      <c r="D245" s="163" t="s">
        <v>1739</v>
      </c>
      <c r="E245" s="156">
        <v>44580</v>
      </c>
      <c r="F245" s="159">
        <v>4</v>
      </c>
      <c r="G245" s="159" t="s">
        <v>1512</v>
      </c>
      <c r="H245" s="20" t="s">
        <v>1055</v>
      </c>
      <c r="I245" s="164" t="s">
        <v>1317</v>
      </c>
      <c r="J245" s="164" t="s">
        <v>1312</v>
      </c>
      <c r="K245" s="165">
        <v>0.4</v>
      </c>
      <c r="L245" s="20">
        <v>9</v>
      </c>
      <c r="M245" s="20">
        <v>9</v>
      </c>
      <c r="N245" s="20">
        <v>0</v>
      </c>
      <c r="O245" s="20">
        <v>9</v>
      </c>
      <c r="P245" s="20"/>
      <c r="Q245" s="20" t="s">
        <v>1741</v>
      </c>
      <c r="R245" s="20"/>
      <c r="S245" s="20">
        <v>3221082005</v>
      </c>
      <c r="T245" s="20"/>
      <c r="U245" s="20" t="s">
        <v>59</v>
      </c>
    </row>
    <row r="246" spans="1:21" ht="15.75" customHeight="1">
      <c r="A246" s="20">
        <v>233</v>
      </c>
      <c r="B246" s="20" t="s">
        <v>2624</v>
      </c>
      <c r="C246" s="20" t="s">
        <v>1489</v>
      </c>
      <c r="D246" s="163" t="s">
        <v>1739</v>
      </c>
      <c r="E246" s="156">
        <v>44580</v>
      </c>
      <c r="F246" s="159">
        <v>4</v>
      </c>
      <c r="G246" s="159" t="s">
        <v>1512</v>
      </c>
      <c r="H246" s="20" t="s">
        <v>1055</v>
      </c>
      <c r="I246" s="164" t="s">
        <v>1317</v>
      </c>
      <c r="J246" s="164" t="s">
        <v>1417</v>
      </c>
      <c r="K246" s="165">
        <v>2.9</v>
      </c>
      <c r="L246" s="20">
        <v>122</v>
      </c>
      <c r="M246" s="20">
        <v>120</v>
      </c>
      <c r="N246" s="20">
        <v>13</v>
      </c>
      <c r="O246" s="20">
        <v>107</v>
      </c>
      <c r="P246" s="20"/>
      <c r="Q246" s="20" t="s">
        <v>1742</v>
      </c>
      <c r="R246" s="20"/>
      <c r="S246" s="20">
        <v>3221082005</v>
      </c>
      <c r="T246" s="20"/>
      <c r="U246" s="20" t="s">
        <v>59</v>
      </c>
    </row>
    <row r="247" spans="1:21" ht="15.75" customHeight="1">
      <c r="A247" s="20">
        <v>234</v>
      </c>
      <c r="B247" s="20" t="s">
        <v>2624</v>
      </c>
      <c r="C247" s="20" t="s">
        <v>1489</v>
      </c>
      <c r="D247" s="163" t="s">
        <v>1739</v>
      </c>
      <c r="E247" s="156">
        <v>44580</v>
      </c>
      <c r="F247" s="159">
        <v>4</v>
      </c>
      <c r="G247" s="159" t="s">
        <v>1512</v>
      </c>
      <c r="H247" s="20" t="s">
        <v>1055</v>
      </c>
      <c r="I247" s="164" t="s">
        <v>1743</v>
      </c>
      <c r="J247" s="164" t="s">
        <v>1427</v>
      </c>
      <c r="K247" s="165">
        <v>3.3</v>
      </c>
      <c r="L247" s="20">
        <v>156</v>
      </c>
      <c r="M247" s="20">
        <v>154</v>
      </c>
      <c r="N247" s="20">
        <v>15</v>
      </c>
      <c r="O247" s="20">
        <v>139</v>
      </c>
      <c r="P247" s="20"/>
      <c r="Q247" s="20" t="s">
        <v>1744</v>
      </c>
      <c r="R247" s="20"/>
      <c r="S247" s="20">
        <v>3221082005</v>
      </c>
      <c r="T247" s="20"/>
      <c r="U247" s="20" t="s">
        <v>59</v>
      </c>
    </row>
    <row r="248" spans="1:21" ht="15.75" customHeight="1">
      <c r="A248" s="20">
        <v>235</v>
      </c>
      <c r="B248" s="20" t="s">
        <v>2624</v>
      </c>
      <c r="C248" s="20" t="s">
        <v>1489</v>
      </c>
      <c r="D248" s="163" t="s">
        <v>1739</v>
      </c>
      <c r="E248" s="156">
        <v>44580</v>
      </c>
      <c r="F248" s="159">
        <v>4</v>
      </c>
      <c r="G248" s="159" t="s">
        <v>1512</v>
      </c>
      <c r="H248" s="20" t="s">
        <v>1055</v>
      </c>
      <c r="I248" s="164" t="s">
        <v>1745</v>
      </c>
      <c r="J248" s="164" t="s">
        <v>1309</v>
      </c>
      <c r="K248" s="165">
        <v>2.7</v>
      </c>
      <c r="L248" s="20">
        <v>106</v>
      </c>
      <c r="M248" s="20">
        <v>103</v>
      </c>
      <c r="N248" s="20">
        <v>26</v>
      </c>
      <c r="O248" s="20">
        <v>77</v>
      </c>
      <c r="P248" s="20"/>
      <c r="Q248" s="20" t="s">
        <v>1746</v>
      </c>
      <c r="R248" s="20"/>
      <c r="S248" s="20">
        <v>3221082005</v>
      </c>
      <c r="T248" s="20"/>
      <c r="U248" s="20" t="s">
        <v>59</v>
      </c>
    </row>
    <row r="249" spans="1:21" ht="15.75" customHeight="1">
      <c r="A249" s="20">
        <v>236</v>
      </c>
      <c r="B249" s="20" t="s">
        <v>2624</v>
      </c>
      <c r="C249" s="20" t="s">
        <v>1489</v>
      </c>
      <c r="D249" s="163" t="s">
        <v>1739</v>
      </c>
      <c r="E249" s="156">
        <v>44580</v>
      </c>
      <c r="F249" s="159">
        <v>4</v>
      </c>
      <c r="G249" s="159" t="s">
        <v>1512</v>
      </c>
      <c r="H249" s="20" t="s">
        <v>1055</v>
      </c>
      <c r="I249" s="164" t="s">
        <v>1747</v>
      </c>
      <c r="J249" s="164" t="s">
        <v>1320</v>
      </c>
      <c r="K249" s="165">
        <v>4.5</v>
      </c>
      <c r="L249" s="20">
        <v>167</v>
      </c>
      <c r="M249" s="20">
        <v>163</v>
      </c>
      <c r="N249" s="20">
        <v>31</v>
      </c>
      <c r="O249" s="20">
        <v>132</v>
      </c>
      <c r="P249" s="20"/>
      <c r="Q249" s="20" t="s">
        <v>1748</v>
      </c>
      <c r="R249" s="20"/>
      <c r="S249" s="20">
        <v>3221082005</v>
      </c>
      <c r="T249" s="20"/>
      <c r="U249" s="20" t="s">
        <v>59</v>
      </c>
    </row>
    <row r="250" spans="1:21" ht="15.75" customHeight="1">
      <c r="A250" s="20">
        <v>237</v>
      </c>
      <c r="B250" s="20" t="s">
        <v>2624</v>
      </c>
      <c r="C250" s="20" t="s">
        <v>1489</v>
      </c>
      <c r="D250" s="163" t="s">
        <v>1739</v>
      </c>
      <c r="E250" s="156">
        <v>44580</v>
      </c>
      <c r="F250" s="159">
        <v>4</v>
      </c>
      <c r="G250" s="159" t="s">
        <v>1512</v>
      </c>
      <c r="H250" s="20" t="s">
        <v>1055</v>
      </c>
      <c r="I250" s="164" t="s">
        <v>1749</v>
      </c>
      <c r="J250" s="164" t="s">
        <v>1340</v>
      </c>
      <c r="K250" s="165">
        <v>0.8</v>
      </c>
      <c r="L250" s="20">
        <v>27</v>
      </c>
      <c r="M250" s="20">
        <v>26</v>
      </c>
      <c r="N250" s="20">
        <v>2</v>
      </c>
      <c r="O250" s="20">
        <v>24</v>
      </c>
      <c r="P250" s="20"/>
      <c r="Q250" s="20" t="s">
        <v>1750</v>
      </c>
      <c r="R250" s="20"/>
      <c r="S250" s="20">
        <v>3221082005</v>
      </c>
      <c r="T250" s="20"/>
      <c r="U250" s="20" t="s">
        <v>59</v>
      </c>
    </row>
    <row r="251" spans="1:21" ht="15.75" customHeight="1">
      <c r="A251" s="20">
        <v>238</v>
      </c>
      <c r="B251" s="20" t="s">
        <v>2624</v>
      </c>
      <c r="C251" s="20" t="s">
        <v>1489</v>
      </c>
      <c r="D251" s="163" t="s">
        <v>1739</v>
      </c>
      <c r="E251" s="156">
        <v>44580</v>
      </c>
      <c r="F251" s="159">
        <v>4</v>
      </c>
      <c r="G251" s="159" t="s">
        <v>1512</v>
      </c>
      <c r="H251" s="20" t="s">
        <v>1055</v>
      </c>
      <c r="I251" s="164" t="s">
        <v>1751</v>
      </c>
      <c r="J251" s="164" t="s">
        <v>1359</v>
      </c>
      <c r="K251" s="165">
        <v>1.4</v>
      </c>
      <c r="L251" s="20">
        <v>61</v>
      </c>
      <c r="M251" s="20">
        <v>61</v>
      </c>
      <c r="N251" s="20">
        <v>3</v>
      </c>
      <c r="O251" s="20">
        <v>58</v>
      </c>
      <c r="P251" s="20"/>
      <c r="Q251" s="20" t="s">
        <v>1752</v>
      </c>
      <c r="R251" s="20"/>
      <c r="S251" s="20">
        <v>3221082005</v>
      </c>
      <c r="T251" s="20"/>
      <c r="U251" s="20" t="s">
        <v>59</v>
      </c>
    </row>
    <row r="252" spans="1:21" ht="15.75" customHeight="1">
      <c r="A252" s="20">
        <v>239</v>
      </c>
      <c r="B252" s="20" t="s">
        <v>2624</v>
      </c>
      <c r="C252" s="20" t="s">
        <v>1489</v>
      </c>
      <c r="D252" s="163" t="s">
        <v>1739</v>
      </c>
      <c r="E252" s="156">
        <v>44580</v>
      </c>
      <c r="F252" s="159">
        <v>4</v>
      </c>
      <c r="G252" s="159" t="s">
        <v>1512</v>
      </c>
      <c r="H252" s="20" t="s">
        <v>1055</v>
      </c>
      <c r="I252" s="164" t="s">
        <v>1751</v>
      </c>
      <c r="J252" s="164" t="s">
        <v>1455</v>
      </c>
      <c r="K252" s="165">
        <v>1.2</v>
      </c>
      <c r="L252" s="20">
        <v>33</v>
      </c>
      <c r="M252" s="20">
        <v>33</v>
      </c>
      <c r="N252" s="20">
        <v>3</v>
      </c>
      <c r="O252" s="20">
        <v>30</v>
      </c>
      <c r="P252" s="20"/>
      <c r="Q252" s="20" t="s">
        <v>1753</v>
      </c>
      <c r="R252" s="20"/>
      <c r="S252" s="20">
        <v>3221082005</v>
      </c>
      <c r="T252" s="20"/>
      <c r="U252" s="20" t="s">
        <v>59</v>
      </c>
    </row>
    <row r="253" spans="1:21" ht="15.75" customHeight="1">
      <c r="A253" s="20">
        <v>240</v>
      </c>
      <c r="B253" s="20" t="s">
        <v>2624</v>
      </c>
      <c r="C253" s="20" t="s">
        <v>1489</v>
      </c>
      <c r="D253" s="163" t="s">
        <v>1739</v>
      </c>
      <c r="E253" s="156">
        <v>44580</v>
      </c>
      <c r="F253" s="159">
        <v>4</v>
      </c>
      <c r="G253" s="159" t="s">
        <v>1512</v>
      </c>
      <c r="H253" s="20" t="s">
        <v>1055</v>
      </c>
      <c r="I253" s="164" t="s">
        <v>1754</v>
      </c>
      <c r="J253" s="164" t="s">
        <v>1484</v>
      </c>
      <c r="K253" s="165">
        <v>0.4</v>
      </c>
      <c r="L253" s="20">
        <v>8</v>
      </c>
      <c r="M253" s="20">
        <v>8</v>
      </c>
      <c r="N253" s="20">
        <v>0</v>
      </c>
      <c r="O253" s="20">
        <v>8</v>
      </c>
      <c r="P253" s="20"/>
      <c r="Q253" s="20" t="s">
        <v>1755</v>
      </c>
      <c r="R253" s="20"/>
      <c r="S253" s="20">
        <v>3221082005</v>
      </c>
      <c r="T253" s="20"/>
      <c r="U253" s="20" t="s">
        <v>59</v>
      </c>
    </row>
    <row r="254" spans="1:21" ht="15.75" customHeight="1">
      <c r="A254" s="20">
        <v>241</v>
      </c>
      <c r="B254" s="20" t="s">
        <v>2624</v>
      </c>
      <c r="C254" s="20" t="s">
        <v>1489</v>
      </c>
      <c r="D254" s="163" t="s">
        <v>1739</v>
      </c>
      <c r="E254" s="156">
        <v>44580</v>
      </c>
      <c r="F254" s="159">
        <v>4</v>
      </c>
      <c r="G254" s="159" t="s">
        <v>1512</v>
      </c>
      <c r="H254" s="20" t="s">
        <v>1055</v>
      </c>
      <c r="I254" s="164" t="s">
        <v>1754</v>
      </c>
      <c r="J254" s="164" t="s">
        <v>1702</v>
      </c>
      <c r="K254" s="165">
        <v>2</v>
      </c>
      <c r="L254" s="20">
        <v>92</v>
      </c>
      <c r="M254" s="20">
        <v>91</v>
      </c>
      <c r="N254" s="20">
        <v>8</v>
      </c>
      <c r="O254" s="20">
        <v>83</v>
      </c>
      <c r="P254" s="20"/>
      <c r="Q254" s="20" t="s">
        <v>1756</v>
      </c>
      <c r="R254" s="20"/>
      <c r="S254" s="20">
        <v>3221082005</v>
      </c>
      <c r="T254" s="20"/>
      <c r="U254" s="20" t="s">
        <v>59</v>
      </c>
    </row>
    <row r="255" spans="1:21" ht="15.75" customHeight="1">
      <c r="A255" s="20">
        <v>242</v>
      </c>
      <c r="B255" s="20" t="s">
        <v>2624</v>
      </c>
      <c r="C255" s="20" t="s">
        <v>1489</v>
      </c>
      <c r="D255" s="163" t="s">
        <v>1739</v>
      </c>
      <c r="E255" s="156">
        <v>44580</v>
      </c>
      <c r="F255" s="159">
        <v>4</v>
      </c>
      <c r="G255" s="159" t="s">
        <v>1512</v>
      </c>
      <c r="H255" s="20" t="s">
        <v>1055</v>
      </c>
      <c r="I255" s="164" t="s">
        <v>1754</v>
      </c>
      <c r="J255" s="164" t="s">
        <v>1354</v>
      </c>
      <c r="K255" s="165">
        <v>1.6</v>
      </c>
      <c r="L255" s="20">
        <v>92</v>
      </c>
      <c r="M255" s="20">
        <v>90</v>
      </c>
      <c r="N255" s="20">
        <v>9</v>
      </c>
      <c r="O255" s="20">
        <v>81</v>
      </c>
      <c r="P255" s="20"/>
      <c r="Q255" s="20" t="s">
        <v>1757</v>
      </c>
      <c r="R255" s="20"/>
      <c r="S255" s="20">
        <v>3221082005</v>
      </c>
      <c r="T255" s="20"/>
      <c r="U255" s="20" t="s">
        <v>59</v>
      </c>
    </row>
    <row r="256" spans="1:21" ht="15.75" customHeight="1">
      <c r="A256" s="20">
        <v>243</v>
      </c>
      <c r="B256" s="20" t="s">
        <v>2624</v>
      </c>
      <c r="C256" s="20" t="s">
        <v>1489</v>
      </c>
      <c r="D256" s="163" t="s">
        <v>1739</v>
      </c>
      <c r="E256" s="156">
        <v>44580</v>
      </c>
      <c r="F256" s="159">
        <v>4</v>
      </c>
      <c r="G256" s="159" t="s">
        <v>1512</v>
      </c>
      <c r="H256" s="20" t="s">
        <v>1055</v>
      </c>
      <c r="I256" s="164" t="s">
        <v>1754</v>
      </c>
      <c r="J256" s="164" t="s">
        <v>1758</v>
      </c>
      <c r="K256" s="165">
        <v>0.5</v>
      </c>
      <c r="L256" s="20">
        <v>25</v>
      </c>
      <c r="M256" s="20">
        <v>25</v>
      </c>
      <c r="N256" s="20">
        <v>3</v>
      </c>
      <c r="O256" s="20">
        <v>22</v>
      </c>
      <c r="P256" s="20"/>
      <c r="Q256" s="20" t="s">
        <v>1759</v>
      </c>
      <c r="R256" s="20"/>
      <c r="S256" s="20">
        <v>3221082005</v>
      </c>
      <c r="T256" s="20"/>
      <c r="U256" s="20" t="s">
        <v>59</v>
      </c>
    </row>
    <row r="257" spans="1:21" ht="15.75" customHeight="1">
      <c r="A257" s="20">
        <v>244</v>
      </c>
      <c r="B257" s="20" t="s">
        <v>2624</v>
      </c>
      <c r="C257" s="20" t="s">
        <v>1489</v>
      </c>
      <c r="D257" s="163" t="s">
        <v>1739</v>
      </c>
      <c r="E257" s="156">
        <v>44580</v>
      </c>
      <c r="F257" s="159">
        <v>4</v>
      </c>
      <c r="G257" s="159" t="s">
        <v>1512</v>
      </c>
      <c r="H257" s="20" t="s">
        <v>1055</v>
      </c>
      <c r="I257" s="164" t="s">
        <v>1760</v>
      </c>
      <c r="J257" s="164" t="s">
        <v>1320</v>
      </c>
      <c r="K257" s="165">
        <v>2</v>
      </c>
      <c r="L257" s="20">
        <v>63</v>
      </c>
      <c r="M257" s="20">
        <v>62</v>
      </c>
      <c r="N257" s="20">
        <v>4</v>
      </c>
      <c r="O257" s="20">
        <v>58</v>
      </c>
      <c r="P257" s="20"/>
      <c r="Q257" s="20" t="s">
        <v>1761</v>
      </c>
      <c r="R257" s="20"/>
      <c r="S257" s="20">
        <v>3221082005</v>
      </c>
      <c r="T257" s="20"/>
      <c r="U257" s="20" t="s">
        <v>59</v>
      </c>
    </row>
    <row r="258" spans="1:21" ht="15.75" customHeight="1">
      <c r="A258" s="20">
        <v>245</v>
      </c>
      <c r="B258" s="20" t="s">
        <v>2624</v>
      </c>
      <c r="C258" s="20" t="s">
        <v>1489</v>
      </c>
      <c r="D258" s="163" t="s">
        <v>1739</v>
      </c>
      <c r="E258" s="156">
        <v>44580</v>
      </c>
      <c r="F258" s="159">
        <v>4</v>
      </c>
      <c r="G258" s="159" t="s">
        <v>1512</v>
      </c>
      <c r="H258" s="20" t="s">
        <v>1055</v>
      </c>
      <c r="I258" s="164" t="s">
        <v>1760</v>
      </c>
      <c r="J258" s="164" t="s">
        <v>1436</v>
      </c>
      <c r="K258" s="165">
        <v>3.4</v>
      </c>
      <c r="L258" s="20">
        <v>91</v>
      </c>
      <c r="M258" s="20">
        <v>90</v>
      </c>
      <c r="N258" s="20">
        <v>5</v>
      </c>
      <c r="O258" s="20">
        <v>85</v>
      </c>
      <c r="P258" s="20"/>
      <c r="Q258" s="20" t="s">
        <v>1762</v>
      </c>
      <c r="R258" s="20"/>
      <c r="S258" s="20">
        <v>3221082005</v>
      </c>
      <c r="T258" s="20"/>
      <c r="U258" s="20" t="s">
        <v>59</v>
      </c>
    </row>
    <row r="259" spans="1:21" ht="15.75" customHeight="1">
      <c r="A259" s="20">
        <v>246</v>
      </c>
      <c r="B259" s="20" t="s">
        <v>2624</v>
      </c>
      <c r="C259" s="20" t="s">
        <v>1489</v>
      </c>
      <c r="D259" s="163" t="s">
        <v>1739</v>
      </c>
      <c r="E259" s="156">
        <v>44580</v>
      </c>
      <c r="F259" s="159">
        <v>4</v>
      </c>
      <c r="G259" s="159" t="s">
        <v>1512</v>
      </c>
      <c r="H259" s="20" t="s">
        <v>1055</v>
      </c>
      <c r="I259" s="164" t="s">
        <v>1763</v>
      </c>
      <c r="J259" s="164" t="s">
        <v>1346</v>
      </c>
      <c r="K259" s="165">
        <v>2.4</v>
      </c>
      <c r="L259" s="20">
        <v>134</v>
      </c>
      <c r="M259" s="20">
        <v>133</v>
      </c>
      <c r="N259" s="20">
        <v>7</v>
      </c>
      <c r="O259" s="20">
        <v>126</v>
      </c>
      <c r="P259" s="20"/>
      <c r="Q259" s="20" t="s">
        <v>1764</v>
      </c>
      <c r="R259" s="20"/>
      <c r="S259" s="20">
        <v>3221082005</v>
      </c>
      <c r="T259" s="20"/>
      <c r="U259" s="20" t="s">
        <v>59</v>
      </c>
    </row>
    <row r="260" spans="1:21" ht="15.75" customHeight="1">
      <c r="A260" s="20">
        <v>247</v>
      </c>
      <c r="B260" s="20" t="s">
        <v>2624</v>
      </c>
      <c r="C260" s="20" t="s">
        <v>1489</v>
      </c>
      <c r="D260" s="163" t="s">
        <v>1739</v>
      </c>
      <c r="E260" s="156">
        <v>44580</v>
      </c>
      <c r="F260" s="159">
        <v>4</v>
      </c>
      <c r="G260" s="159" t="s">
        <v>1512</v>
      </c>
      <c r="H260" s="20" t="s">
        <v>1055</v>
      </c>
      <c r="I260" s="164" t="s">
        <v>1765</v>
      </c>
      <c r="J260" s="164" t="s">
        <v>1402</v>
      </c>
      <c r="K260" s="165">
        <v>0.6</v>
      </c>
      <c r="L260" s="20">
        <v>27</v>
      </c>
      <c r="M260" s="20">
        <v>27</v>
      </c>
      <c r="N260" s="20">
        <v>1</v>
      </c>
      <c r="O260" s="20">
        <v>26</v>
      </c>
      <c r="P260" s="20"/>
      <c r="Q260" s="20" t="s">
        <v>1766</v>
      </c>
      <c r="R260" s="20"/>
      <c r="S260" s="20">
        <v>3221082005</v>
      </c>
      <c r="T260" s="20"/>
      <c r="U260" s="20" t="s">
        <v>59</v>
      </c>
    </row>
    <row r="261" spans="1:21" ht="15.75" customHeight="1">
      <c r="A261" s="20">
        <v>248</v>
      </c>
      <c r="B261" s="20" t="s">
        <v>2624</v>
      </c>
      <c r="C261" s="20" t="s">
        <v>1489</v>
      </c>
      <c r="D261" s="163" t="s">
        <v>1739</v>
      </c>
      <c r="E261" s="156">
        <v>44580</v>
      </c>
      <c r="F261" s="159">
        <v>4</v>
      </c>
      <c r="G261" s="159" t="s">
        <v>1512</v>
      </c>
      <c r="H261" s="20" t="s">
        <v>1055</v>
      </c>
      <c r="I261" s="164" t="s">
        <v>1765</v>
      </c>
      <c r="J261" s="164" t="s">
        <v>1767</v>
      </c>
      <c r="K261" s="165">
        <v>0.8</v>
      </c>
      <c r="L261" s="20">
        <v>24</v>
      </c>
      <c r="M261" s="20">
        <v>24</v>
      </c>
      <c r="N261" s="20">
        <v>1</v>
      </c>
      <c r="O261" s="20">
        <v>23</v>
      </c>
      <c r="P261" s="20"/>
      <c r="Q261" s="20" t="s">
        <v>1768</v>
      </c>
      <c r="R261" s="20"/>
      <c r="S261" s="20">
        <v>3221082005</v>
      </c>
      <c r="T261" s="20"/>
      <c r="U261" s="20" t="s">
        <v>59</v>
      </c>
    </row>
    <row r="262" spans="1:21" ht="15.75" customHeight="1">
      <c r="A262" s="20">
        <v>249</v>
      </c>
      <c r="B262" s="20" t="s">
        <v>2624</v>
      </c>
      <c r="C262" s="20" t="s">
        <v>1489</v>
      </c>
      <c r="D262" s="163" t="s">
        <v>1739</v>
      </c>
      <c r="E262" s="156">
        <v>44580</v>
      </c>
      <c r="F262" s="159">
        <v>4</v>
      </c>
      <c r="G262" s="159" t="s">
        <v>1512</v>
      </c>
      <c r="H262" s="20" t="s">
        <v>1055</v>
      </c>
      <c r="I262" s="164" t="s">
        <v>1532</v>
      </c>
      <c r="J262" s="164" t="s">
        <v>1377</v>
      </c>
      <c r="K262" s="165">
        <v>4.0999999999999996</v>
      </c>
      <c r="L262" s="20">
        <v>227</v>
      </c>
      <c r="M262" s="20">
        <v>224</v>
      </c>
      <c r="N262" s="20">
        <v>19</v>
      </c>
      <c r="O262" s="20">
        <v>205</v>
      </c>
      <c r="P262" s="20"/>
      <c r="Q262" s="20" t="s">
        <v>1769</v>
      </c>
      <c r="R262" s="20"/>
      <c r="S262" s="20">
        <v>3221082005</v>
      </c>
      <c r="T262" s="20"/>
      <c r="U262" s="20" t="s">
        <v>59</v>
      </c>
    </row>
    <row r="263" spans="1:21" ht="15.75" customHeight="1">
      <c r="A263" s="20">
        <v>250</v>
      </c>
      <c r="B263" s="20" t="s">
        <v>2624</v>
      </c>
      <c r="C263" s="20" t="s">
        <v>1489</v>
      </c>
      <c r="D263" s="163" t="s">
        <v>1739</v>
      </c>
      <c r="E263" s="156">
        <v>44580</v>
      </c>
      <c r="F263" s="159">
        <v>4</v>
      </c>
      <c r="G263" s="159" t="s">
        <v>1512</v>
      </c>
      <c r="H263" s="20" t="s">
        <v>1055</v>
      </c>
      <c r="I263" s="164" t="s">
        <v>1770</v>
      </c>
      <c r="J263" s="164" t="s">
        <v>1707</v>
      </c>
      <c r="K263" s="165">
        <v>1.9</v>
      </c>
      <c r="L263" s="20">
        <v>84</v>
      </c>
      <c r="M263" s="20">
        <v>83</v>
      </c>
      <c r="N263" s="20">
        <v>5</v>
      </c>
      <c r="O263" s="20">
        <v>78</v>
      </c>
      <c r="P263" s="20"/>
      <c r="Q263" s="20" t="s">
        <v>1771</v>
      </c>
      <c r="R263" s="20"/>
      <c r="S263" s="20">
        <v>3221082005</v>
      </c>
      <c r="T263" s="20"/>
      <c r="U263" s="20" t="s">
        <v>59</v>
      </c>
    </row>
    <row r="264" spans="1:21" ht="15.75" customHeight="1">
      <c r="A264" s="20">
        <v>251</v>
      </c>
      <c r="B264" s="20" t="s">
        <v>2624</v>
      </c>
      <c r="C264" s="20" t="s">
        <v>1400</v>
      </c>
      <c r="D264" s="163" t="s">
        <v>1772</v>
      </c>
      <c r="E264" s="156">
        <v>44581</v>
      </c>
      <c r="F264" s="159">
        <v>3</v>
      </c>
      <c r="G264" s="159" t="s">
        <v>1512</v>
      </c>
      <c r="H264" s="20" t="s">
        <v>1055</v>
      </c>
      <c r="I264" s="164" t="s">
        <v>1596</v>
      </c>
      <c r="J264" s="164">
        <v>11</v>
      </c>
      <c r="K264" s="165">
        <v>0.6</v>
      </c>
      <c r="L264" s="20">
        <v>14</v>
      </c>
      <c r="M264" s="20"/>
      <c r="N264" s="20"/>
      <c r="O264" s="20"/>
      <c r="P264" s="20"/>
      <c r="Q264" s="20" t="s">
        <v>1773</v>
      </c>
      <c r="R264" s="20"/>
      <c r="S264" s="20">
        <v>3221085901</v>
      </c>
      <c r="T264" s="20"/>
      <c r="U264" s="20" t="s">
        <v>59</v>
      </c>
    </row>
    <row r="265" spans="1:21" ht="15.75" customHeight="1">
      <c r="A265" s="20">
        <v>252</v>
      </c>
      <c r="B265" s="20" t="s">
        <v>2624</v>
      </c>
      <c r="C265" s="20" t="s">
        <v>1400</v>
      </c>
      <c r="D265" s="163" t="s">
        <v>1772</v>
      </c>
      <c r="E265" s="156">
        <v>44581</v>
      </c>
      <c r="F265" s="159">
        <v>4</v>
      </c>
      <c r="G265" s="159" t="s">
        <v>1512</v>
      </c>
      <c r="H265" s="20" t="s">
        <v>1055</v>
      </c>
      <c r="I265" s="164" t="s">
        <v>1550</v>
      </c>
      <c r="J265" s="164">
        <v>9</v>
      </c>
      <c r="K265" s="165">
        <v>0.4</v>
      </c>
      <c r="L265" s="20">
        <v>10</v>
      </c>
      <c r="M265" s="20"/>
      <c r="N265" s="20"/>
      <c r="O265" s="20"/>
      <c r="P265" s="20"/>
      <c r="Q265" s="20" t="s">
        <v>1774</v>
      </c>
      <c r="R265" s="20"/>
      <c r="S265" s="20">
        <v>3221085901</v>
      </c>
      <c r="T265" s="20"/>
      <c r="U265" s="20" t="s">
        <v>59</v>
      </c>
    </row>
    <row r="266" spans="1:21" ht="15.75" customHeight="1">
      <c r="A266" s="20">
        <v>253</v>
      </c>
      <c r="B266" s="20" t="s">
        <v>2624</v>
      </c>
      <c r="C266" s="20" t="s">
        <v>1400</v>
      </c>
      <c r="D266" s="163" t="s">
        <v>1772</v>
      </c>
      <c r="E266" s="156">
        <v>44581</v>
      </c>
      <c r="F266" s="159">
        <v>4</v>
      </c>
      <c r="G266" s="159" t="s">
        <v>1512</v>
      </c>
      <c r="H266" s="20" t="s">
        <v>1055</v>
      </c>
      <c r="I266" s="164" t="s">
        <v>1584</v>
      </c>
      <c r="J266" s="164">
        <v>8</v>
      </c>
      <c r="K266" s="165">
        <v>0.2</v>
      </c>
      <c r="L266" s="20">
        <v>6</v>
      </c>
      <c r="M266" s="20"/>
      <c r="N266" s="20"/>
      <c r="O266" s="20"/>
      <c r="P266" s="20"/>
      <c r="Q266" s="20" t="s">
        <v>1775</v>
      </c>
      <c r="R266" s="20"/>
      <c r="S266" s="20">
        <v>3221085901</v>
      </c>
      <c r="T266" s="20"/>
      <c r="U266" s="20" t="s">
        <v>59</v>
      </c>
    </row>
    <row r="267" spans="1:21" ht="15.75" customHeight="1">
      <c r="A267" s="20">
        <v>254</v>
      </c>
      <c r="B267" s="20" t="s">
        <v>2624</v>
      </c>
      <c r="C267" s="20" t="s">
        <v>1400</v>
      </c>
      <c r="D267" s="163" t="s">
        <v>1772</v>
      </c>
      <c r="E267" s="156">
        <v>44581</v>
      </c>
      <c r="F267" s="159">
        <v>4</v>
      </c>
      <c r="G267" s="159" t="s">
        <v>1512</v>
      </c>
      <c r="H267" s="20" t="s">
        <v>1055</v>
      </c>
      <c r="I267" s="164" t="s">
        <v>1657</v>
      </c>
      <c r="J267" s="164">
        <v>12</v>
      </c>
      <c r="K267" s="165">
        <v>1.6</v>
      </c>
      <c r="L267" s="20">
        <v>34</v>
      </c>
      <c r="M267" s="20"/>
      <c r="N267" s="20"/>
      <c r="O267" s="20"/>
      <c r="P267" s="20"/>
      <c r="Q267" s="20" t="s">
        <v>1776</v>
      </c>
      <c r="R267" s="20"/>
      <c r="S267" s="20">
        <v>3221085901</v>
      </c>
      <c r="T267" s="20"/>
      <c r="U267" s="20" t="s">
        <v>59</v>
      </c>
    </row>
    <row r="268" spans="1:21" ht="15.75" customHeight="1">
      <c r="A268" s="20">
        <v>255</v>
      </c>
      <c r="B268" s="20" t="s">
        <v>2624</v>
      </c>
      <c r="C268" s="20" t="s">
        <v>1400</v>
      </c>
      <c r="D268" s="163" t="s">
        <v>1772</v>
      </c>
      <c r="E268" s="156">
        <v>44581</v>
      </c>
      <c r="F268" s="159">
        <v>4</v>
      </c>
      <c r="G268" s="159" t="s">
        <v>1512</v>
      </c>
      <c r="H268" s="20" t="s">
        <v>1055</v>
      </c>
      <c r="I268" s="164" t="s">
        <v>1657</v>
      </c>
      <c r="J268" s="164">
        <v>13</v>
      </c>
      <c r="K268" s="165">
        <v>0.4</v>
      </c>
      <c r="L268" s="20">
        <v>10</v>
      </c>
      <c r="M268" s="20"/>
      <c r="N268" s="20"/>
      <c r="O268" s="20"/>
      <c r="P268" s="20"/>
      <c r="Q268" s="20" t="s">
        <v>1777</v>
      </c>
      <c r="R268" s="20"/>
      <c r="S268" s="20">
        <v>3221085901</v>
      </c>
      <c r="T268" s="20"/>
      <c r="U268" s="20" t="s">
        <v>59</v>
      </c>
    </row>
    <row r="269" spans="1:21" ht="15.75" customHeight="1">
      <c r="A269" s="20">
        <v>256</v>
      </c>
      <c r="B269" s="20" t="s">
        <v>2624</v>
      </c>
      <c r="C269" s="20" t="s">
        <v>1400</v>
      </c>
      <c r="D269" s="163" t="s">
        <v>1772</v>
      </c>
      <c r="E269" s="156">
        <v>44581</v>
      </c>
      <c r="F269" s="159">
        <v>3</v>
      </c>
      <c r="G269" s="159" t="s">
        <v>1512</v>
      </c>
      <c r="H269" s="20" t="s">
        <v>1055</v>
      </c>
      <c r="I269" s="164" t="s">
        <v>1657</v>
      </c>
      <c r="J269" s="164">
        <v>15</v>
      </c>
      <c r="K269" s="165">
        <v>5.0999999999999996</v>
      </c>
      <c r="L269" s="20">
        <v>168</v>
      </c>
      <c r="M269" s="20"/>
      <c r="N269" s="20"/>
      <c r="O269" s="20"/>
      <c r="P269" s="20"/>
      <c r="Q269" s="20" t="s">
        <v>1778</v>
      </c>
      <c r="R269" s="20"/>
      <c r="S269" s="20">
        <v>3221085901</v>
      </c>
      <c r="T269" s="20"/>
      <c r="U269" s="20" t="s">
        <v>59</v>
      </c>
    </row>
    <row r="270" spans="1:21" ht="15.75" customHeight="1">
      <c r="A270" s="20">
        <v>257</v>
      </c>
      <c r="B270" s="20" t="s">
        <v>2624</v>
      </c>
      <c r="C270" s="20" t="s">
        <v>1400</v>
      </c>
      <c r="D270" s="163" t="s">
        <v>1772</v>
      </c>
      <c r="E270" s="156">
        <v>44581</v>
      </c>
      <c r="F270" s="159">
        <v>4</v>
      </c>
      <c r="G270" s="159" t="s">
        <v>1512</v>
      </c>
      <c r="H270" s="20" t="s">
        <v>1055</v>
      </c>
      <c r="I270" s="164" t="s">
        <v>1657</v>
      </c>
      <c r="J270" s="164">
        <v>17</v>
      </c>
      <c r="K270" s="165">
        <v>2.7</v>
      </c>
      <c r="L270" s="20">
        <v>32</v>
      </c>
      <c r="M270" s="20"/>
      <c r="N270" s="20"/>
      <c r="O270" s="20"/>
      <c r="P270" s="20"/>
      <c r="Q270" s="20" t="s">
        <v>1779</v>
      </c>
      <c r="R270" s="20"/>
      <c r="S270" s="20">
        <v>3221085901</v>
      </c>
      <c r="T270" s="20"/>
      <c r="U270" s="20" t="s">
        <v>59</v>
      </c>
    </row>
    <row r="271" spans="1:21" ht="15.75" customHeight="1">
      <c r="A271" s="20">
        <v>258</v>
      </c>
      <c r="B271" s="20" t="s">
        <v>2624</v>
      </c>
      <c r="C271" s="20" t="s">
        <v>1415</v>
      </c>
      <c r="D271" s="163" t="s">
        <v>1780</v>
      </c>
      <c r="E271" s="156">
        <v>44582</v>
      </c>
      <c r="F271" s="159">
        <v>3</v>
      </c>
      <c r="G271" s="159" t="s">
        <v>1512</v>
      </c>
      <c r="H271" s="20" t="s">
        <v>1055</v>
      </c>
      <c r="I271" s="164">
        <v>19</v>
      </c>
      <c r="J271" s="164">
        <v>7</v>
      </c>
      <c r="K271" s="165">
        <v>5</v>
      </c>
      <c r="L271" s="20">
        <v>235</v>
      </c>
      <c r="M271" s="20">
        <v>234</v>
      </c>
      <c r="N271" s="20"/>
      <c r="O271" s="20">
        <v>234</v>
      </c>
      <c r="P271" s="20"/>
      <c r="Q271" s="20" t="s">
        <v>1781</v>
      </c>
      <c r="R271" s="20"/>
      <c r="S271" s="20">
        <v>3222081901</v>
      </c>
      <c r="T271" s="20"/>
      <c r="U271" s="20" t="s">
        <v>1419</v>
      </c>
    </row>
    <row r="272" spans="1:21" ht="15.75" customHeight="1">
      <c r="A272" s="20">
        <v>259</v>
      </c>
      <c r="B272" s="20" t="s">
        <v>2624</v>
      </c>
      <c r="C272" s="20" t="s">
        <v>1415</v>
      </c>
      <c r="D272" s="163" t="s">
        <v>1780</v>
      </c>
      <c r="E272" s="156">
        <v>44582</v>
      </c>
      <c r="F272" s="159">
        <v>3</v>
      </c>
      <c r="G272" s="159" t="s">
        <v>1512</v>
      </c>
      <c r="H272" s="20" t="s">
        <v>1055</v>
      </c>
      <c r="I272" s="164">
        <v>20</v>
      </c>
      <c r="J272" s="164">
        <v>2</v>
      </c>
      <c r="K272" s="165">
        <v>6.5</v>
      </c>
      <c r="L272" s="20">
        <v>346</v>
      </c>
      <c r="M272" s="20">
        <v>344</v>
      </c>
      <c r="N272" s="20"/>
      <c r="O272" s="20">
        <v>344</v>
      </c>
      <c r="P272" s="20"/>
      <c r="Q272" s="20" t="s">
        <v>1782</v>
      </c>
      <c r="R272" s="20"/>
      <c r="S272" s="20">
        <v>3222081901</v>
      </c>
      <c r="T272" s="20"/>
      <c r="U272" s="20" t="s">
        <v>1419</v>
      </c>
    </row>
    <row r="273" spans="1:21" ht="15.75" customHeight="1">
      <c r="A273" s="20">
        <v>260</v>
      </c>
      <c r="B273" s="20" t="s">
        <v>2624</v>
      </c>
      <c r="C273" s="20" t="s">
        <v>1415</v>
      </c>
      <c r="D273" s="163" t="s">
        <v>1783</v>
      </c>
      <c r="E273" s="156">
        <v>44582</v>
      </c>
      <c r="F273" s="159">
        <v>3</v>
      </c>
      <c r="G273" s="159" t="s">
        <v>1512</v>
      </c>
      <c r="H273" s="20" t="s">
        <v>1055</v>
      </c>
      <c r="I273" s="164">
        <v>3</v>
      </c>
      <c r="J273" s="164">
        <v>42</v>
      </c>
      <c r="K273" s="165">
        <v>1.8</v>
      </c>
      <c r="L273" s="20">
        <v>52</v>
      </c>
      <c r="M273" s="20"/>
      <c r="N273" s="20"/>
      <c r="O273" s="20"/>
      <c r="P273" s="20"/>
      <c r="Q273" s="20" t="s">
        <v>1784</v>
      </c>
      <c r="R273" s="20"/>
      <c r="S273" s="20">
        <v>3222081901</v>
      </c>
      <c r="T273" s="20"/>
      <c r="U273" s="20" t="s">
        <v>1419</v>
      </c>
    </row>
    <row r="274" spans="1:21" ht="15.75" customHeight="1">
      <c r="A274" s="20">
        <v>261</v>
      </c>
      <c r="B274" s="20" t="s">
        <v>2624</v>
      </c>
      <c r="C274" s="20" t="s">
        <v>1415</v>
      </c>
      <c r="D274" s="163" t="s">
        <v>1783</v>
      </c>
      <c r="E274" s="156">
        <v>44582</v>
      </c>
      <c r="F274" s="159">
        <v>4</v>
      </c>
      <c r="G274" s="159" t="s">
        <v>1512</v>
      </c>
      <c r="H274" s="20" t="s">
        <v>1055</v>
      </c>
      <c r="I274" s="164">
        <v>86</v>
      </c>
      <c r="J274" s="164">
        <v>2</v>
      </c>
      <c r="K274" s="165">
        <v>2.2000000000000002</v>
      </c>
      <c r="L274" s="20">
        <v>74</v>
      </c>
      <c r="M274" s="20"/>
      <c r="N274" s="20"/>
      <c r="O274" s="20"/>
      <c r="P274" s="20"/>
      <c r="Q274" s="20" t="s">
        <v>1785</v>
      </c>
      <c r="R274" s="20"/>
      <c r="S274" s="20">
        <v>3222081901</v>
      </c>
      <c r="T274" s="20"/>
      <c r="U274" s="20" t="s">
        <v>1419</v>
      </c>
    </row>
    <row r="275" spans="1:21" ht="15.75" customHeight="1">
      <c r="A275" s="20">
        <v>262</v>
      </c>
      <c r="B275" s="20" t="s">
        <v>2624</v>
      </c>
      <c r="C275" s="20" t="s">
        <v>1415</v>
      </c>
      <c r="D275" s="163" t="s">
        <v>1783</v>
      </c>
      <c r="E275" s="156">
        <v>44582</v>
      </c>
      <c r="F275" s="159">
        <v>3</v>
      </c>
      <c r="G275" s="159" t="s">
        <v>1512</v>
      </c>
      <c r="H275" s="20" t="s">
        <v>1055</v>
      </c>
      <c r="I275" s="164">
        <v>88</v>
      </c>
      <c r="J275" s="164">
        <v>2</v>
      </c>
      <c r="K275" s="165">
        <v>1.5</v>
      </c>
      <c r="L275" s="20">
        <v>54</v>
      </c>
      <c r="M275" s="20"/>
      <c r="N275" s="20"/>
      <c r="O275" s="20"/>
      <c r="P275" s="20"/>
      <c r="Q275" s="20" t="s">
        <v>1786</v>
      </c>
      <c r="R275" s="20"/>
      <c r="S275" s="20">
        <v>3222081901</v>
      </c>
      <c r="T275" s="20"/>
      <c r="U275" s="20" t="s">
        <v>1419</v>
      </c>
    </row>
    <row r="276" spans="1:21" ht="15.75" customHeight="1">
      <c r="A276" s="20">
        <v>263</v>
      </c>
      <c r="B276" s="20" t="s">
        <v>2624</v>
      </c>
      <c r="C276" s="20" t="s">
        <v>1327</v>
      </c>
      <c r="D276" s="163" t="s">
        <v>1787</v>
      </c>
      <c r="E276" s="156">
        <v>44585</v>
      </c>
      <c r="F276" s="159">
        <v>4</v>
      </c>
      <c r="G276" s="159" t="s">
        <v>1512</v>
      </c>
      <c r="H276" s="20" t="s">
        <v>1055</v>
      </c>
      <c r="I276" s="164" t="s">
        <v>1308</v>
      </c>
      <c r="J276" s="164" t="s">
        <v>1349</v>
      </c>
      <c r="K276" s="165">
        <v>2.6</v>
      </c>
      <c r="L276" s="20">
        <v>81</v>
      </c>
      <c r="M276" s="20">
        <v>80</v>
      </c>
      <c r="N276" s="20">
        <v>4</v>
      </c>
      <c r="O276" s="20">
        <v>76</v>
      </c>
      <c r="P276" s="20"/>
      <c r="Q276" s="20" t="s">
        <v>1788</v>
      </c>
      <c r="R276" s="20"/>
      <c r="S276" s="20">
        <v>3221055600</v>
      </c>
      <c r="T276" s="20"/>
      <c r="U276" s="20" t="s">
        <v>1297</v>
      </c>
    </row>
    <row r="277" spans="1:21" ht="15.75" customHeight="1">
      <c r="A277" s="20">
        <v>264</v>
      </c>
      <c r="B277" s="20" t="s">
        <v>2624</v>
      </c>
      <c r="C277" s="20" t="s">
        <v>1327</v>
      </c>
      <c r="D277" s="163" t="s">
        <v>1787</v>
      </c>
      <c r="E277" s="156">
        <v>44585</v>
      </c>
      <c r="F277" s="159">
        <v>4</v>
      </c>
      <c r="G277" s="159" t="s">
        <v>1512</v>
      </c>
      <c r="H277" s="20" t="s">
        <v>1055</v>
      </c>
      <c r="I277" s="164" t="s">
        <v>1308</v>
      </c>
      <c r="J277" s="164" t="s">
        <v>1337</v>
      </c>
      <c r="K277" s="165">
        <v>2.4</v>
      </c>
      <c r="L277" s="20">
        <v>95</v>
      </c>
      <c r="M277" s="20">
        <v>95</v>
      </c>
      <c r="N277" s="20">
        <v>3</v>
      </c>
      <c r="O277" s="20">
        <v>92</v>
      </c>
      <c r="P277" s="20"/>
      <c r="Q277" s="20" t="s">
        <v>1789</v>
      </c>
      <c r="R277" s="20"/>
      <c r="S277" s="20">
        <v>3221055600</v>
      </c>
      <c r="T277" s="20"/>
      <c r="U277" s="20" t="s">
        <v>1297</v>
      </c>
    </row>
    <row r="278" spans="1:21" ht="15.75" customHeight="1">
      <c r="A278" s="20">
        <v>265</v>
      </c>
      <c r="B278" s="20" t="s">
        <v>2624</v>
      </c>
      <c r="C278" s="20" t="s">
        <v>1327</v>
      </c>
      <c r="D278" s="163" t="s">
        <v>1787</v>
      </c>
      <c r="E278" s="156">
        <v>44585</v>
      </c>
      <c r="F278" s="159">
        <v>4</v>
      </c>
      <c r="G278" s="159" t="s">
        <v>1512</v>
      </c>
      <c r="H278" s="20" t="s">
        <v>1055</v>
      </c>
      <c r="I278" s="164" t="s">
        <v>1790</v>
      </c>
      <c r="J278" s="164" t="s">
        <v>1349</v>
      </c>
      <c r="K278" s="165">
        <v>3.3</v>
      </c>
      <c r="L278" s="20">
        <v>107</v>
      </c>
      <c r="M278" s="20">
        <v>105</v>
      </c>
      <c r="N278" s="20">
        <v>8</v>
      </c>
      <c r="O278" s="20">
        <v>97</v>
      </c>
      <c r="P278" s="20"/>
      <c r="Q278" s="20" t="s">
        <v>1791</v>
      </c>
      <c r="R278" s="20"/>
      <c r="S278" s="20">
        <v>3221055600</v>
      </c>
      <c r="T278" s="20"/>
      <c r="U278" s="20" t="s">
        <v>1297</v>
      </c>
    </row>
    <row r="279" spans="1:21" ht="15.75" customHeight="1">
      <c r="A279" s="20">
        <v>266</v>
      </c>
      <c r="B279" s="20" t="s">
        <v>2624</v>
      </c>
      <c r="C279" s="20" t="s">
        <v>1327</v>
      </c>
      <c r="D279" s="163" t="s">
        <v>1787</v>
      </c>
      <c r="E279" s="156">
        <v>44585</v>
      </c>
      <c r="F279" s="159">
        <v>4</v>
      </c>
      <c r="G279" s="159" t="s">
        <v>1512</v>
      </c>
      <c r="H279" s="20" t="s">
        <v>1055</v>
      </c>
      <c r="I279" s="164" t="s">
        <v>1790</v>
      </c>
      <c r="J279" s="164" t="s">
        <v>1359</v>
      </c>
      <c r="K279" s="165">
        <v>3.1</v>
      </c>
      <c r="L279" s="20">
        <v>118</v>
      </c>
      <c r="M279" s="20">
        <v>116</v>
      </c>
      <c r="N279" s="20">
        <v>7</v>
      </c>
      <c r="O279" s="20">
        <v>109</v>
      </c>
      <c r="P279" s="20"/>
      <c r="Q279" s="20" t="s">
        <v>1792</v>
      </c>
      <c r="R279" s="20"/>
      <c r="S279" s="20">
        <v>3221055600</v>
      </c>
      <c r="T279" s="20"/>
      <c r="U279" s="20" t="s">
        <v>1297</v>
      </c>
    </row>
    <row r="280" spans="1:21" ht="15.75" customHeight="1">
      <c r="A280" s="20">
        <v>267</v>
      </c>
      <c r="B280" s="20" t="s">
        <v>2624</v>
      </c>
      <c r="C280" s="20" t="s">
        <v>1327</v>
      </c>
      <c r="D280" s="163" t="s">
        <v>1787</v>
      </c>
      <c r="E280" s="156">
        <v>44585</v>
      </c>
      <c r="F280" s="159">
        <v>4</v>
      </c>
      <c r="G280" s="159" t="s">
        <v>1512</v>
      </c>
      <c r="H280" s="20" t="s">
        <v>1055</v>
      </c>
      <c r="I280" s="164" t="s">
        <v>1790</v>
      </c>
      <c r="J280" s="164" t="s">
        <v>1337</v>
      </c>
      <c r="K280" s="165">
        <v>3</v>
      </c>
      <c r="L280" s="20">
        <v>121</v>
      </c>
      <c r="M280" s="20">
        <v>119</v>
      </c>
      <c r="N280" s="20">
        <v>9</v>
      </c>
      <c r="O280" s="20">
        <v>110</v>
      </c>
      <c r="P280" s="20"/>
      <c r="Q280" s="20" t="s">
        <v>1793</v>
      </c>
      <c r="R280" s="20"/>
      <c r="S280" s="20">
        <v>3221055600</v>
      </c>
      <c r="T280" s="20"/>
      <c r="U280" s="20" t="s">
        <v>1297</v>
      </c>
    </row>
    <row r="281" spans="1:21" ht="15.75" customHeight="1">
      <c r="A281" s="20">
        <v>268</v>
      </c>
      <c r="B281" s="20" t="s">
        <v>2624</v>
      </c>
      <c r="C281" s="20" t="s">
        <v>1327</v>
      </c>
      <c r="D281" s="163" t="s">
        <v>1787</v>
      </c>
      <c r="E281" s="156">
        <v>44585</v>
      </c>
      <c r="F281" s="159">
        <v>4</v>
      </c>
      <c r="G281" s="159" t="s">
        <v>1512</v>
      </c>
      <c r="H281" s="20" t="s">
        <v>1055</v>
      </c>
      <c r="I281" s="164" t="s">
        <v>1794</v>
      </c>
      <c r="J281" s="164" t="s">
        <v>1343</v>
      </c>
      <c r="K281" s="165">
        <v>4.0999999999999996</v>
      </c>
      <c r="L281" s="20">
        <v>45</v>
      </c>
      <c r="M281" s="20">
        <v>44</v>
      </c>
      <c r="N281" s="20">
        <v>5</v>
      </c>
      <c r="O281" s="20">
        <v>39</v>
      </c>
      <c r="P281" s="20"/>
      <c r="Q281" s="20" t="s">
        <v>1795</v>
      </c>
      <c r="R281" s="20"/>
      <c r="S281" s="20">
        <v>3221055600</v>
      </c>
      <c r="T281" s="20"/>
      <c r="U281" s="20" t="s">
        <v>1297</v>
      </c>
    </row>
    <row r="282" spans="1:21" ht="15.75" customHeight="1">
      <c r="A282" s="20">
        <v>269</v>
      </c>
      <c r="B282" s="20" t="s">
        <v>2624</v>
      </c>
      <c r="C282" s="20" t="s">
        <v>1796</v>
      </c>
      <c r="D282" s="163" t="s">
        <v>1797</v>
      </c>
      <c r="E282" s="156">
        <v>44586</v>
      </c>
      <c r="F282" s="159">
        <v>3</v>
      </c>
      <c r="G282" s="159" t="s">
        <v>1512</v>
      </c>
      <c r="H282" s="20" t="s">
        <v>1055</v>
      </c>
      <c r="I282" s="164" t="s">
        <v>1798</v>
      </c>
      <c r="J282" s="164" t="s">
        <v>1320</v>
      </c>
      <c r="K282" s="165">
        <v>0.7</v>
      </c>
      <c r="L282" s="20">
        <v>36</v>
      </c>
      <c r="M282" s="20">
        <v>35</v>
      </c>
      <c r="N282" s="20">
        <v>2</v>
      </c>
      <c r="O282" s="20">
        <v>33</v>
      </c>
      <c r="P282" s="20"/>
      <c r="Q282" s="20" t="s">
        <v>1799</v>
      </c>
      <c r="R282" s="20"/>
      <c r="S282" s="20">
        <v>3222081901</v>
      </c>
      <c r="T282" s="20"/>
      <c r="U282" s="20" t="s">
        <v>1419</v>
      </c>
    </row>
    <row r="283" spans="1:21" ht="15.75" customHeight="1">
      <c r="A283" s="20">
        <v>270</v>
      </c>
      <c r="B283" s="20" t="s">
        <v>2624</v>
      </c>
      <c r="C283" s="20" t="s">
        <v>1796</v>
      </c>
      <c r="D283" s="163" t="s">
        <v>1797</v>
      </c>
      <c r="E283" s="156">
        <v>44586</v>
      </c>
      <c r="F283" s="159">
        <v>2</v>
      </c>
      <c r="G283" s="159" t="s">
        <v>1512</v>
      </c>
      <c r="H283" s="20" t="s">
        <v>1055</v>
      </c>
      <c r="I283" s="164" t="s">
        <v>1800</v>
      </c>
      <c r="J283" s="164" t="s">
        <v>1432</v>
      </c>
      <c r="K283" s="165">
        <v>1.8</v>
      </c>
      <c r="L283" s="20">
        <v>70</v>
      </c>
      <c r="M283" s="20">
        <v>70</v>
      </c>
      <c r="N283" s="20">
        <v>2</v>
      </c>
      <c r="O283" s="20">
        <v>68</v>
      </c>
      <c r="P283" s="20"/>
      <c r="Q283" s="20" t="s">
        <v>1801</v>
      </c>
      <c r="R283" s="20"/>
      <c r="S283" s="20">
        <v>3222081901</v>
      </c>
      <c r="T283" s="20"/>
      <c r="U283" s="20" t="s">
        <v>1419</v>
      </c>
    </row>
    <row r="284" spans="1:21" ht="15.75" customHeight="1">
      <c r="A284" s="20">
        <v>271</v>
      </c>
      <c r="B284" s="20" t="s">
        <v>2624</v>
      </c>
      <c r="C284" s="20" t="s">
        <v>1796</v>
      </c>
      <c r="D284" s="163" t="s">
        <v>1797</v>
      </c>
      <c r="E284" s="156">
        <v>44586</v>
      </c>
      <c r="F284" s="159">
        <v>2</v>
      </c>
      <c r="G284" s="159" t="s">
        <v>1512</v>
      </c>
      <c r="H284" s="20" t="s">
        <v>1055</v>
      </c>
      <c r="I284" s="164" t="s">
        <v>1800</v>
      </c>
      <c r="J284" s="164" t="s">
        <v>1484</v>
      </c>
      <c r="K284" s="165">
        <v>1</v>
      </c>
      <c r="L284" s="20">
        <v>19</v>
      </c>
      <c r="M284" s="20">
        <v>19</v>
      </c>
      <c r="N284" s="20">
        <v>0</v>
      </c>
      <c r="O284" s="20">
        <v>19</v>
      </c>
      <c r="P284" s="20"/>
      <c r="Q284" s="20" t="s">
        <v>1802</v>
      </c>
      <c r="R284" s="20"/>
      <c r="S284" s="20">
        <v>3222081901</v>
      </c>
      <c r="T284" s="20"/>
      <c r="U284" s="20" t="s">
        <v>1419</v>
      </c>
    </row>
    <row r="285" spans="1:21" ht="15.75" customHeight="1">
      <c r="A285" s="20">
        <v>272</v>
      </c>
      <c r="B285" s="20" t="s">
        <v>2624</v>
      </c>
      <c r="C285" s="20" t="s">
        <v>1796</v>
      </c>
      <c r="D285" s="163" t="s">
        <v>1797</v>
      </c>
      <c r="E285" s="156">
        <v>44586</v>
      </c>
      <c r="F285" s="159">
        <v>4</v>
      </c>
      <c r="G285" s="159" t="s">
        <v>1512</v>
      </c>
      <c r="H285" s="20" t="s">
        <v>1055</v>
      </c>
      <c r="I285" s="164" t="s">
        <v>1803</v>
      </c>
      <c r="J285" s="164" t="s">
        <v>1804</v>
      </c>
      <c r="K285" s="165">
        <v>1.6</v>
      </c>
      <c r="L285" s="20">
        <v>34</v>
      </c>
      <c r="M285" s="20">
        <v>34</v>
      </c>
      <c r="N285" s="20">
        <v>0</v>
      </c>
      <c r="O285" s="20">
        <v>34</v>
      </c>
      <c r="P285" s="20"/>
      <c r="Q285" s="20" t="s">
        <v>1805</v>
      </c>
      <c r="R285" s="20"/>
      <c r="S285" s="20">
        <v>3222081901</v>
      </c>
      <c r="T285" s="20"/>
      <c r="U285" s="20" t="s">
        <v>1419</v>
      </c>
    </row>
    <row r="286" spans="1:21" ht="15.75" customHeight="1">
      <c r="A286" s="20">
        <v>273</v>
      </c>
      <c r="B286" s="20" t="s">
        <v>2624</v>
      </c>
      <c r="C286" s="20" t="s">
        <v>1796</v>
      </c>
      <c r="D286" s="163" t="s">
        <v>1797</v>
      </c>
      <c r="E286" s="156">
        <v>44586</v>
      </c>
      <c r="F286" s="159">
        <v>3</v>
      </c>
      <c r="G286" s="159" t="s">
        <v>1512</v>
      </c>
      <c r="H286" s="20" t="s">
        <v>1055</v>
      </c>
      <c r="I286" s="164" t="s">
        <v>1803</v>
      </c>
      <c r="J286" s="164" t="s">
        <v>1320</v>
      </c>
      <c r="K286" s="165">
        <v>1.3</v>
      </c>
      <c r="L286" s="20">
        <v>26</v>
      </c>
      <c r="M286" s="20">
        <v>26</v>
      </c>
      <c r="N286" s="20">
        <v>0</v>
      </c>
      <c r="O286" s="20">
        <v>26</v>
      </c>
      <c r="P286" s="20"/>
      <c r="Q286" s="20" t="s">
        <v>1806</v>
      </c>
      <c r="R286" s="20"/>
      <c r="S286" s="20">
        <v>3222081901</v>
      </c>
      <c r="T286" s="20"/>
      <c r="U286" s="20" t="s">
        <v>1419</v>
      </c>
    </row>
    <row r="287" spans="1:21" ht="15.75" customHeight="1">
      <c r="A287" s="20">
        <v>274</v>
      </c>
      <c r="B287" s="20" t="s">
        <v>2624</v>
      </c>
      <c r="C287" s="20" t="s">
        <v>1796</v>
      </c>
      <c r="D287" s="163" t="s">
        <v>1807</v>
      </c>
      <c r="E287" s="156">
        <v>44586</v>
      </c>
      <c r="F287" s="159">
        <v>3</v>
      </c>
      <c r="G287" s="159" t="s">
        <v>1512</v>
      </c>
      <c r="H287" s="20" t="s">
        <v>1055</v>
      </c>
      <c r="I287" s="164">
        <v>32</v>
      </c>
      <c r="J287" s="164">
        <v>10</v>
      </c>
      <c r="K287" s="165">
        <v>2.2000000000000002</v>
      </c>
      <c r="L287" s="20">
        <v>29</v>
      </c>
      <c r="M287" s="20"/>
      <c r="N287" s="20"/>
      <c r="O287" s="20"/>
      <c r="P287" s="20"/>
      <c r="Q287" s="20" t="s">
        <v>1808</v>
      </c>
      <c r="R287" s="20"/>
      <c r="S287" s="20">
        <v>3222081901</v>
      </c>
      <c r="T287" s="20"/>
      <c r="U287" s="20" t="s">
        <v>1419</v>
      </c>
    </row>
    <row r="288" spans="1:21" ht="15.75" customHeight="1">
      <c r="A288" s="20">
        <v>275</v>
      </c>
      <c r="B288" s="20" t="s">
        <v>2624</v>
      </c>
      <c r="C288" s="20" t="s">
        <v>1796</v>
      </c>
      <c r="D288" s="163" t="s">
        <v>1807</v>
      </c>
      <c r="E288" s="156">
        <v>44586</v>
      </c>
      <c r="F288" s="159">
        <v>3</v>
      </c>
      <c r="G288" s="159" t="s">
        <v>1512</v>
      </c>
      <c r="H288" s="20" t="s">
        <v>1055</v>
      </c>
      <c r="I288" s="164">
        <v>32</v>
      </c>
      <c r="J288" s="164">
        <v>15</v>
      </c>
      <c r="K288" s="165">
        <v>0.7</v>
      </c>
      <c r="L288" s="20">
        <v>9</v>
      </c>
      <c r="M288" s="20"/>
      <c r="N288" s="20"/>
      <c r="O288" s="20"/>
      <c r="P288" s="20"/>
      <c r="Q288" s="20" t="s">
        <v>1809</v>
      </c>
      <c r="R288" s="20"/>
      <c r="S288" s="20">
        <v>3222081901</v>
      </c>
      <c r="T288" s="20"/>
      <c r="U288" s="20" t="s">
        <v>1419</v>
      </c>
    </row>
    <row r="289" spans="1:21" ht="15.75" customHeight="1">
      <c r="A289" s="20">
        <v>276</v>
      </c>
      <c r="B289" s="20" t="s">
        <v>2624</v>
      </c>
      <c r="C289" s="20" t="s">
        <v>1370</v>
      </c>
      <c r="D289" s="163" t="s">
        <v>1810</v>
      </c>
      <c r="E289" s="156">
        <v>44587</v>
      </c>
      <c r="F289" s="159">
        <v>4</v>
      </c>
      <c r="G289" s="159" t="s">
        <v>1512</v>
      </c>
      <c r="H289" s="20" t="s">
        <v>1055</v>
      </c>
      <c r="I289" s="164">
        <v>72</v>
      </c>
      <c r="J289" s="164">
        <v>5</v>
      </c>
      <c r="K289" s="165">
        <v>9.1</v>
      </c>
      <c r="L289" s="20">
        <v>343</v>
      </c>
      <c r="M289" s="20">
        <v>341</v>
      </c>
      <c r="N289" s="20"/>
      <c r="O289" s="20">
        <v>341</v>
      </c>
      <c r="P289" s="20"/>
      <c r="Q289" s="20" t="s">
        <v>1811</v>
      </c>
      <c r="R289" s="20"/>
      <c r="S289" s="20">
        <v>3221055602</v>
      </c>
      <c r="T289" s="20"/>
      <c r="U289" s="20" t="s">
        <v>1297</v>
      </c>
    </row>
    <row r="290" spans="1:21" ht="15.75" customHeight="1">
      <c r="A290" s="20">
        <v>277</v>
      </c>
      <c r="B290" s="20" t="s">
        <v>2624</v>
      </c>
      <c r="C290" s="20" t="s">
        <v>1294</v>
      </c>
      <c r="D290" s="163" t="s">
        <v>1812</v>
      </c>
      <c r="E290" s="156">
        <v>44588</v>
      </c>
      <c r="F290" s="159">
        <v>4</v>
      </c>
      <c r="G290" s="159" t="s">
        <v>1512</v>
      </c>
      <c r="H290" s="20" t="s">
        <v>1055</v>
      </c>
      <c r="I290" s="20" t="s">
        <v>1798</v>
      </c>
      <c r="J290" s="20" t="s">
        <v>1455</v>
      </c>
      <c r="K290" s="165">
        <v>4</v>
      </c>
      <c r="L290" s="168">
        <v>100</v>
      </c>
      <c r="M290" s="168">
        <v>99</v>
      </c>
      <c r="N290" s="168">
        <v>2</v>
      </c>
      <c r="O290" s="168">
        <v>97</v>
      </c>
      <c r="P290" s="20"/>
      <c r="Q290" s="20" t="s">
        <v>1813</v>
      </c>
      <c r="R290" s="20"/>
      <c r="S290" s="20">
        <v>3221055600</v>
      </c>
      <c r="T290" s="20"/>
      <c r="U290" s="20" t="s">
        <v>1297</v>
      </c>
    </row>
    <row r="291" spans="1:21" ht="15.75" customHeight="1">
      <c r="A291" s="20">
        <v>278</v>
      </c>
      <c r="B291" s="20" t="s">
        <v>2624</v>
      </c>
      <c r="C291" s="20" t="s">
        <v>1294</v>
      </c>
      <c r="D291" s="163" t="s">
        <v>1812</v>
      </c>
      <c r="E291" s="156">
        <v>44588</v>
      </c>
      <c r="F291" s="159">
        <v>4</v>
      </c>
      <c r="G291" s="159" t="s">
        <v>1512</v>
      </c>
      <c r="H291" s="20" t="s">
        <v>1055</v>
      </c>
      <c r="I291" s="20" t="s">
        <v>1814</v>
      </c>
      <c r="J291" s="20" t="s">
        <v>1306</v>
      </c>
      <c r="K291" s="165">
        <v>0.8</v>
      </c>
      <c r="L291" s="168">
        <v>62</v>
      </c>
      <c r="M291" s="168">
        <v>61</v>
      </c>
      <c r="N291" s="168">
        <v>4</v>
      </c>
      <c r="O291" s="168">
        <v>57</v>
      </c>
      <c r="P291" s="20"/>
      <c r="Q291" s="20" t="s">
        <v>1815</v>
      </c>
      <c r="R291" s="20"/>
      <c r="S291" s="20">
        <v>3221055600</v>
      </c>
      <c r="T291" s="20"/>
      <c r="U291" s="20" t="s">
        <v>1297</v>
      </c>
    </row>
    <row r="292" spans="1:21" ht="15.75" customHeight="1">
      <c r="A292" s="20">
        <v>279</v>
      </c>
      <c r="B292" s="20" t="s">
        <v>2624</v>
      </c>
      <c r="C292" s="20" t="s">
        <v>1294</v>
      </c>
      <c r="D292" s="163" t="s">
        <v>1812</v>
      </c>
      <c r="E292" s="156">
        <v>44588</v>
      </c>
      <c r="F292" s="159">
        <v>2</v>
      </c>
      <c r="G292" s="159" t="s">
        <v>1512</v>
      </c>
      <c r="H292" s="20" t="s">
        <v>1055</v>
      </c>
      <c r="I292" s="20" t="s">
        <v>1440</v>
      </c>
      <c r="J292" s="20" t="s">
        <v>1320</v>
      </c>
      <c r="K292" s="165">
        <v>4</v>
      </c>
      <c r="L292" s="168">
        <v>98</v>
      </c>
      <c r="M292" s="168">
        <v>98</v>
      </c>
      <c r="N292" s="168">
        <v>1</v>
      </c>
      <c r="O292" s="168">
        <v>97</v>
      </c>
      <c r="P292" s="20"/>
      <c r="Q292" s="20" t="s">
        <v>1816</v>
      </c>
      <c r="R292" s="20"/>
      <c r="S292" s="20">
        <v>3221055600</v>
      </c>
      <c r="T292" s="20"/>
      <c r="U292" s="20" t="s">
        <v>1297</v>
      </c>
    </row>
    <row r="293" spans="1:21" ht="15.75" customHeight="1">
      <c r="A293" s="20">
        <v>280</v>
      </c>
      <c r="B293" s="20" t="s">
        <v>2624</v>
      </c>
      <c r="C293" s="20" t="s">
        <v>1294</v>
      </c>
      <c r="D293" s="163" t="s">
        <v>1812</v>
      </c>
      <c r="E293" s="156">
        <v>44588</v>
      </c>
      <c r="F293" s="159">
        <v>4</v>
      </c>
      <c r="G293" s="159" t="s">
        <v>1512</v>
      </c>
      <c r="H293" s="20" t="s">
        <v>1055</v>
      </c>
      <c r="I293" s="20" t="s">
        <v>1817</v>
      </c>
      <c r="J293" s="20" t="s">
        <v>1320</v>
      </c>
      <c r="K293" s="165">
        <v>2.2999999999999998</v>
      </c>
      <c r="L293" s="168">
        <v>85</v>
      </c>
      <c r="M293" s="168">
        <v>84</v>
      </c>
      <c r="N293" s="168">
        <v>0</v>
      </c>
      <c r="O293" s="168">
        <v>84</v>
      </c>
      <c r="P293" s="20"/>
      <c r="Q293" s="20" t="s">
        <v>1818</v>
      </c>
      <c r="R293" s="20"/>
      <c r="S293" s="20">
        <v>3221055600</v>
      </c>
      <c r="T293" s="20"/>
      <c r="U293" s="20" t="s">
        <v>1297</v>
      </c>
    </row>
    <row r="294" spans="1:21" ht="15.75" customHeight="1">
      <c r="A294" s="20">
        <v>281</v>
      </c>
      <c r="B294" s="20" t="s">
        <v>2624</v>
      </c>
      <c r="C294" s="20" t="s">
        <v>1294</v>
      </c>
      <c r="D294" s="163" t="s">
        <v>1812</v>
      </c>
      <c r="E294" s="156">
        <v>44588</v>
      </c>
      <c r="F294" s="159">
        <v>4</v>
      </c>
      <c r="G294" s="159" t="s">
        <v>1512</v>
      </c>
      <c r="H294" s="20" t="s">
        <v>1055</v>
      </c>
      <c r="I294" s="20" t="s">
        <v>1817</v>
      </c>
      <c r="J294" s="20" t="s">
        <v>1407</v>
      </c>
      <c r="K294" s="165">
        <v>1</v>
      </c>
      <c r="L294" s="168">
        <v>54</v>
      </c>
      <c r="M294" s="168">
        <v>53</v>
      </c>
      <c r="N294" s="168">
        <v>1</v>
      </c>
      <c r="O294" s="168">
        <v>52</v>
      </c>
      <c r="P294" s="20"/>
      <c r="Q294" s="20" t="s">
        <v>1819</v>
      </c>
      <c r="R294" s="20"/>
      <c r="S294" s="20">
        <v>3221055600</v>
      </c>
      <c r="T294" s="20"/>
      <c r="U294" s="20" t="s">
        <v>1297</v>
      </c>
    </row>
    <row r="295" spans="1:21" ht="15.75" customHeight="1">
      <c r="A295" s="20"/>
      <c r="B295" s="20"/>
      <c r="C295" s="20"/>
      <c r="D295" s="163"/>
      <c r="E295" s="156"/>
      <c r="F295" s="159"/>
      <c r="G295" s="159"/>
      <c r="H295" s="20"/>
      <c r="I295" s="164"/>
      <c r="J295" s="164"/>
      <c r="K295" s="165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ht="15.75" customHeight="1">
      <c r="A296" s="447" t="s">
        <v>27</v>
      </c>
      <c r="B296" s="448"/>
      <c r="C296" s="448"/>
      <c r="D296" s="448"/>
      <c r="E296" s="448"/>
      <c r="F296" s="448"/>
      <c r="G296" s="448"/>
      <c r="H296" s="448"/>
      <c r="I296" s="448"/>
      <c r="J296" s="448"/>
      <c r="K296" s="448"/>
      <c r="L296" s="448"/>
      <c r="M296" s="448"/>
      <c r="N296" s="448"/>
      <c r="O296" s="448"/>
      <c r="P296" s="448"/>
      <c r="Q296" s="448"/>
      <c r="R296" s="448"/>
      <c r="S296" s="448"/>
      <c r="T296" s="448"/>
      <c r="U296" s="449"/>
    </row>
    <row r="297" spans="1:21" ht="15.75" customHeight="1">
      <c r="A297" s="20">
        <v>282</v>
      </c>
      <c r="B297" s="20" t="s">
        <v>2624</v>
      </c>
      <c r="C297" s="20" t="s">
        <v>1489</v>
      </c>
      <c r="D297" s="163" t="s">
        <v>1820</v>
      </c>
      <c r="E297" s="156">
        <v>44565</v>
      </c>
      <c r="F297" s="159">
        <v>4</v>
      </c>
      <c r="G297" s="159" t="s">
        <v>1512</v>
      </c>
      <c r="H297" s="20" t="s">
        <v>1055</v>
      </c>
      <c r="I297" s="164">
        <v>1</v>
      </c>
      <c r="J297" s="164">
        <v>11</v>
      </c>
      <c r="K297" s="165">
        <v>0.9</v>
      </c>
      <c r="L297" s="20">
        <v>58</v>
      </c>
      <c r="M297" s="20">
        <v>51</v>
      </c>
      <c r="N297" s="20">
        <v>19</v>
      </c>
      <c r="O297" s="20">
        <v>32</v>
      </c>
      <c r="P297" s="20"/>
      <c r="Q297" s="20" t="s">
        <v>1821</v>
      </c>
      <c r="R297" s="20">
        <v>1770</v>
      </c>
      <c r="S297" s="20">
        <v>3221082005</v>
      </c>
      <c r="T297" s="20"/>
      <c r="U297" s="20" t="s">
        <v>1822</v>
      </c>
    </row>
    <row r="298" spans="1:21" ht="15.75" customHeight="1">
      <c r="A298" s="20">
        <v>283</v>
      </c>
      <c r="B298" s="20" t="s">
        <v>2624</v>
      </c>
      <c r="C298" s="20" t="s">
        <v>1489</v>
      </c>
      <c r="D298" s="163" t="s">
        <v>1820</v>
      </c>
      <c r="E298" s="156">
        <v>44565</v>
      </c>
      <c r="F298" s="159">
        <v>4</v>
      </c>
      <c r="G298" s="159" t="s">
        <v>1512</v>
      </c>
      <c r="H298" s="20" t="s">
        <v>1040</v>
      </c>
      <c r="I298" s="164">
        <v>1</v>
      </c>
      <c r="J298" s="164">
        <v>12</v>
      </c>
      <c r="K298" s="165">
        <v>1.8</v>
      </c>
      <c r="L298" s="20">
        <v>63</v>
      </c>
      <c r="M298" s="20">
        <v>57</v>
      </c>
      <c r="N298" s="20">
        <v>7</v>
      </c>
      <c r="O298" s="20">
        <v>49</v>
      </c>
      <c r="P298" s="20"/>
      <c r="Q298" s="20" t="s">
        <v>1823</v>
      </c>
      <c r="R298" s="20">
        <v>805</v>
      </c>
      <c r="S298" s="20">
        <v>3221082005</v>
      </c>
      <c r="T298" s="20"/>
      <c r="U298" s="20" t="s">
        <v>1822</v>
      </c>
    </row>
    <row r="299" spans="1:21" ht="15.75" customHeight="1">
      <c r="A299" s="20">
        <v>284</v>
      </c>
      <c r="B299" s="20" t="s">
        <v>2624</v>
      </c>
      <c r="C299" s="20" t="s">
        <v>1489</v>
      </c>
      <c r="D299" s="163" t="s">
        <v>1820</v>
      </c>
      <c r="E299" s="156">
        <v>44565</v>
      </c>
      <c r="F299" s="159">
        <v>4</v>
      </c>
      <c r="G299" s="159" t="s">
        <v>1512</v>
      </c>
      <c r="H299" s="20" t="s">
        <v>1055</v>
      </c>
      <c r="I299" s="164">
        <v>1</v>
      </c>
      <c r="J299" s="164">
        <v>13</v>
      </c>
      <c r="K299" s="165">
        <v>2.2000000000000002</v>
      </c>
      <c r="L299" s="20">
        <v>209</v>
      </c>
      <c r="M299" s="20">
        <v>181</v>
      </c>
      <c r="N299" s="20">
        <v>100</v>
      </c>
      <c r="O299" s="20">
        <v>78</v>
      </c>
      <c r="P299" s="20"/>
      <c r="Q299" s="20" t="s">
        <v>1824</v>
      </c>
      <c r="R299" s="20">
        <v>8141</v>
      </c>
      <c r="S299" s="20">
        <v>3221082005</v>
      </c>
      <c r="T299" s="20"/>
      <c r="U299" s="20" t="s">
        <v>1822</v>
      </c>
    </row>
    <row r="300" spans="1:21" ht="15.75" customHeight="1">
      <c r="A300" s="20">
        <v>285</v>
      </c>
      <c r="B300" s="20" t="s">
        <v>2624</v>
      </c>
      <c r="C300" s="20" t="s">
        <v>1489</v>
      </c>
      <c r="D300" s="163" t="s">
        <v>1820</v>
      </c>
      <c r="E300" s="156">
        <v>44565</v>
      </c>
      <c r="F300" s="159">
        <v>4</v>
      </c>
      <c r="G300" s="159" t="s">
        <v>1512</v>
      </c>
      <c r="H300" s="20" t="s">
        <v>1055</v>
      </c>
      <c r="I300" s="164">
        <v>4</v>
      </c>
      <c r="J300" s="164">
        <v>9</v>
      </c>
      <c r="K300" s="165">
        <v>1.6</v>
      </c>
      <c r="L300" s="20">
        <v>157</v>
      </c>
      <c r="M300" s="20">
        <v>138</v>
      </c>
      <c r="N300" s="20">
        <v>64</v>
      </c>
      <c r="O300" s="20">
        <v>73</v>
      </c>
      <c r="P300" s="20"/>
      <c r="Q300" s="20" t="s">
        <v>1825</v>
      </c>
      <c r="R300" s="20">
        <v>5417</v>
      </c>
      <c r="S300" s="20">
        <v>3221082005</v>
      </c>
      <c r="T300" s="20"/>
      <c r="U300" s="20" t="s">
        <v>1822</v>
      </c>
    </row>
    <row r="301" spans="1:21" ht="15.75" customHeight="1">
      <c r="A301" s="20">
        <v>286</v>
      </c>
      <c r="B301" s="20" t="s">
        <v>2624</v>
      </c>
      <c r="C301" s="20" t="s">
        <v>1489</v>
      </c>
      <c r="D301" s="163" t="s">
        <v>1820</v>
      </c>
      <c r="E301" s="156">
        <v>44565</v>
      </c>
      <c r="F301" s="159">
        <v>4</v>
      </c>
      <c r="G301" s="159" t="s">
        <v>1512</v>
      </c>
      <c r="H301" s="20" t="s">
        <v>1055</v>
      </c>
      <c r="I301" s="164">
        <v>22</v>
      </c>
      <c r="J301" s="164">
        <v>3</v>
      </c>
      <c r="K301" s="165">
        <v>4.5</v>
      </c>
      <c r="L301" s="20">
        <v>300</v>
      </c>
      <c r="M301" s="20">
        <v>258</v>
      </c>
      <c r="N301" s="20">
        <v>110</v>
      </c>
      <c r="O301" s="20">
        <v>147</v>
      </c>
      <c r="P301" s="20"/>
      <c r="Q301" s="20" t="s">
        <v>1826</v>
      </c>
      <c r="R301" s="20">
        <v>7927</v>
      </c>
      <c r="S301" s="20">
        <v>3221082005</v>
      </c>
      <c r="T301" s="20"/>
      <c r="U301" s="20" t="s">
        <v>1822</v>
      </c>
    </row>
    <row r="302" spans="1:21" ht="15.75" customHeight="1">
      <c r="A302" s="20">
        <v>287</v>
      </c>
      <c r="B302" s="20" t="s">
        <v>2624</v>
      </c>
      <c r="C302" s="20" t="s">
        <v>1489</v>
      </c>
      <c r="D302" s="163" t="s">
        <v>1820</v>
      </c>
      <c r="E302" s="156">
        <v>44565</v>
      </c>
      <c r="F302" s="159">
        <v>4</v>
      </c>
      <c r="G302" s="159" t="s">
        <v>1512</v>
      </c>
      <c r="H302" s="20" t="s">
        <v>1055</v>
      </c>
      <c r="I302" s="164">
        <v>31</v>
      </c>
      <c r="J302" s="164">
        <v>4</v>
      </c>
      <c r="K302" s="165">
        <v>0.4</v>
      </c>
      <c r="L302" s="20">
        <v>20</v>
      </c>
      <c r="M302" s="20">
        <v>18</v>
      </c>
      <c r="N302" s="20">
        <v>2</v>
      </c>
      <c r="O302" s="20">
        <v>16</v>
      </c>
      <c r="P302" s="20"/>
      <c r="Q302" s="20" t="s">
        <v>1827</v>
      </c>
      <c r="R302" s="20">
        <v>180</v>
      </c>
      <c r="S302" s="20">
        <v>3221082005</v>
      </c>
      <c r="T302" s="20"/>
      <c r="U302" s="20" t="s">
        <v>1822</v>
      </c>
    </row>
    <row r="303" spans="1:21" ht="15.75" customHeight="1">
      <c r="A303" s="20">
        <v>288</v>
      </c>
      <c r="B303" s="20" t="s">
        <v>2624</v>
      </c>
      <c r="C303" s="20" t="s">
        <v>1489</v>
      </c>
      <c r="D303" s="163" t="s">
        <v>1820</v>
      </c>
      <c r="E303" s="156">
        <v>44565</v>
      </c>
      <c r="F303" s="159">
        <v>4</v>
      </c>
      <c r="G303" s="159" t="s">
        <v>1512</v>
      </c>
      <c r="H303" s="20" t="s">
        <v>1055</v>
      </c>
      <c r="I303" s="164">
        <v>31</v>
      </c>
      <c r="J303" s="164">
        <v>9</v>
      </c>
      <c r="K303" s="165">
        <v>0.5</v>
      </c>
      <c r="L303" s="20">
        <v>18</v>
      </c>
      <c r="M303" s="20">
        <v>15</v>
      </c>
      <c r="N303" s="20">
        <v>5</v>
      </c>
      <c r="O303" s="20">
        <v>10</v>
      </c>
      <c r="P303" s="20"/>
      <c r="Q303" s="20" t="s">
        <v>1828</v>
      </c>
      <c r="R303" s="20">
        <v>359</v>
      </c>
      <c r="S303" s="20">
        <v>3221082005</v>
      </c>
      <c r="T303" s="20"/>
      <c r="U303" s="20" t="s">
        <v>1822</v>
      </c>
    </row>
    <row r="304" spans="1:21" ht="15.75" customHeight="1">
      <c r="A304" s="20">
        <v>289</v>
      </c>
      <c r="B304" s="20" t="s">
        <v>2624</v>
      </c>
      <c r="C304" s="20" t="s">
        <v>1489</v>
      </c>
      <c r="D304" s="163" t="s">
        <v>1820</v>
      </c>
      <c r="E304" s="156">
        <v>44565</v>
      </c>
      <c r="F304" s="159">
        <v>4</v>
      </c>
      <c r="G304" s="159" t="s">
        <v>1512</v>
      </c>
      <c r="H304" s="20" t="s">
        <v>1055</v>
      </c>
      <c r="I304" s="164">
        <v>31</v>
      </c>
      <c r="J304" s="164">
        <v>13</v>
      </c>
      <c r="K304" s="165">
        <v>2.6</v>
      </c>
      <c r="L304" s="20">
        <v>240</v>
      </c>
      <c r="M304" s="20">
        <v>208</v>
      </c>
      <c r="N304" s="20">
        <v>51</v>
      </c>
      <c r="O304" s="20">
        <v>156</v>
      </c>
      <c r="P304" s="20"/>
      <c r="Q304" s="20" t="s">
        <v>1829</v>
      </c>
      <c r="R304" s="20">
        <v>4306</v>
      </c>
      <c r="S304" s="20">
        <v>3221082005</v>
      </c>
      <c r="T304" s="20"/>
      <c r="U304" s="20" t="s">
        <v>1822</v>
      </c>
    </row>
    <row r="305" spans="1:21" ht="15.75" customHeight="1">
      <c r="A305" s="20">
        <v>290</v>
      </c>
      <c r="B305" s="20" t="s">
        <v>2624</v>
      </c>
      <c r="C305" s="20" t="s">
        <v>1489</v>
      </c>
      <c r="D305" s="163" t="s">
        <v>1820</v>
      </c>
      <c r="E305" s="156">
        <v>44565</v>
      </c>
      <c r="F305" s="159">
        <v>4</v>
      </c>
      <c r="G305" s="159" t="s">
        <v>1512</v>
      </c>
      <c r="H305" s="20" t="s">
        <v>1055</v>
      </c>
      <c r="I305" s="164">
        <v>31</v>
      </c>
      <c r="J305" s="164">
        <v>17</v>
      </c>
      <c r="K305" s="165">
        <v>0.7</v>
      </c>
      <c r="L305" s="20">
        <v>38</v>
      </c>
      <c r="M305" s="20">
        <v>32</v>
      </c>
      <c r="N305" s="20">
        <v>6</v>
      </c>
      <c r="O305" s="20">
        <v>26</v>
      </c>
      <c r="P305" s="20"/>
      <c r="Q305" s="20" t="s">
        <v>1830</v>
      </c>
      <c r="R305" s="20">
        <v>503</v>
      </c>
      <c r="S305" s="20">
        <v>3221082005</v>
      </c>
      <c r="T305" s="20"/>
      <c r="U305" s="20" t="s">
        <v>1822</v>
      </c>
    </row>
    <row r="306" spans="1:21" ht="15.75" customHeight="1">
      <c r="A306" s="20">
        <v>291</v>
      </c>
      <c r="B306" s="20" t="s">
        <v>2624</v>
      </c>
      <c r="C306" s="20" t="s">
        <v>1489</v>
      </c>
      <c r="D306" s="163" t="s">
        <v>1820</v>
      </c>
      <c r="E306" s="156">
        <v>44565</v>
      </c>
      <c r="F306" s="159">
        <v>4</v>
      </c>
      <c r="G306" s="159" t="s">
        <v>1512</v>
      </c>
      <c r="H306" s="20" t="s">
        <v>1055</v>
      </c>
      <c r="I306" s="164">
        <v>32</v>
      </c>
      <c r="J306" s="164">
        <v>15</v>
      </c>
      <c r="K306" s="165">
        <v>2.6</v>
      </c>
      <c r="L306" s="20">
        <v>200</v>
      </c>
      <c r="M306" s="20">
        <v>172</v>
      </c>
      <c r="N306" s="20">
        <v>82</v>
      </c>
      <c r="O306" s="20">
        <v>89</v>
      </c>
      <c r="P306" s="20"/>
      <c r="Q306" s="20" t="s">
        <v>1831</v>
      </c>
      <c r="R306" s="20">
        <v>5990</v>
      </c>
      <c r="S306" s="20">
        <v>3221082005</v>
      </c>
      <c r="T306" s="20"/>
      <c r="U306" s="20" t="s">
        <v>1822</v>
      </c>
    </row>
    <row r="307" spans="1:21" ht="15.75" customHeight="1">
      <c r="A307" s="20">
        <v>292</v>
      </c>
      <c r="B307" s="20" t="s">
        <v>2624</v>
      </c>
      <c r="C307" s="20" t="s">
        <v>1489</v>
      </c>
      <c r="D307" s="163" t="s">
        <v>1820</v>
      </c>
      <c r="E307" s="156">
        <v>44565</v>
      </c>
      <c r="F307" s="159">
        <v>4</v>
      </c>
      <c r="G307" s="159" t="s">
        <v>1512</v>
      </c>
      <c r="H307" s="20" t="s">
        <v>1055</v>
      </c>
      <c r="I307" s="164">
        <v>32</v>
      </c>
      <c r="J307" s="164">
        <v>16</v>
      </c>
      <c r="K307" s="165">
        <v>3</v>
      </c>
      <c r="L307" s="20">
        <v>274</v>
      </c>
      <c r="M307" s="20">
        <v>237</v>
      </c>
      <c r="N307" s="20">
        <v>122</v>
      </c>
      <c r="O307" s="20">
        <v>113</v>
      </c>
      <c r="P307" s="20"/>
      <c r="Q307" s="20" t="s">
        <v>1832</v>
      </c>
      <c r="R307" s="20">
        <v>9642</v>
      </c>
      <c r="S307" s="20">
        <v>3221082005</v>
      </c>
      <c r="T307" s="20"/>
      <c r="U307" s="20" t="s">
        <v>1822</v>
      </c>
    </row>
    <row r="308" spans="1:21" ht="15.75" customHeight="1">
      <c r="A308" s="20">
        <v>293</v>
      </c>
      <c r="B308" s="20" t="s">
        <v>2624</v>
      </c>
      <c r="C308" s="20" t="s">
        <v>1489</v>
      </c>
      <c r="D308" s="163" t="s">
        <v>1820</v>
      </c>
      <c r="E308" s="156">
        <v>44565</v>
      </c>
      <c r="F308" s="159">
        <v>4</v>
      </c>
      <c r="G308" s="159" t="s">
        <v>1512</v>
      </c>
      <c r="H308" s="20" t="s">
        <v>1055</v>
      </c>
      <c r="I308" s="164">
        <v>32</v>
      </c>
      <c r="J308" s="164">
        <v>25</v>
      </c>
      <c r="K308" s="165">
        <v>1.4</v>
      </c>
      <c r="L308" s="20">
        <v>121</v>
      </c>
      <c r="M308" s="20">
        <v>104</v>
      </c>
      <c r="N308" s="20">
        <v>44</v>
      </c>
      <c r="O308" s="20">
        <v>59</v>
      </c>
      <c r="P308" s="20"/>
      <c r="Q308" s="20" t="s">
        <v>1833</v>
      </c>
      <c r="R308" s="20">
        <v>3409</v>
      </c>
      <c r="S308" s="20">
        <v>3221082005</v>
      </c>
      <c r="T308" s="20"/>
      <c r="U308" s="20" t="s">
        <v>1822</v>
      </c>
    </row>
    <row r="309" spans="1:21" ht="15.75" customHeight="1">
      <c r="A309" s="20">
        <v>294</v>
      </c>
      <c r="B309" s="20" t="s">
        <v>2624</v>
      </c>
      <c r="C309" s="20" t="s">
        <v>1489</v>
      </c>
      <c r="D309" s="163" t="s">
        <v>1820</v>
      </c>
      <c r="E309" s="156">
        <v>44565</v>
      </c>
      <c r="F309" s="159">
        <v>4</v>
      </c>
      <c r="G309" s="159" t="s">
        <v>1512</v>
      </c>
      <c r="H309" s="20" t="s">
        <v>1055</v>
      </c>
      <c r="I309" s="164">
        <v>32</v>
      </c>
      <c r="J309" s="164">
        <v>26</v>
      </c>
      <c r="K309" s="165">
        <v>1.3</v>
      </c>
      <c r="L309" s="20">
        <v>111</v>
      </c>
      <c r="M309" s="20">
        <v>95</v>
      </c>
      <c r="N309" s="20">
        <v>15</v>
      </c>
      <c r="O309" s="20">
        <v>80</v>
      </c>
      <c r="P309" s="20"/>
      <c r="Q309" s="20" t="s">
        <v>1834</v>
      </c>
      <c r="R309" s="20">
        <v>1262</v>
      </c>
      <c r="S309" s="20">
        <v>3221082005</v>
      </c>
      <c r="T309" s="20"/>
      <c r="U309" s="20" t="s">
        <v>1822</v>
      </c>
    </row>
    <row r="310" spans="1:21" ht="15.75" customHeight="1">
      <c r="A310" s="20">
        <v>295</v>
      </c>
      <c r="B310" s="20" t="s">
        <v>2624</v>
      </c>
      <c r="C310" s="20" t="s">
        <v>1489</v>
      </c>
      <c r="D310" s="163" t="s">
        <v>1820</v>
      </c>
      <c r="E310" s="156">
        <v>44565</v>
      </c>
      <c r="F310" s="159">
        <v>4</v>
      </c>
      <c r="G310" s="159" t="s">
        <v>1512</v>
      </c>
      <c r="H310" s="20" t="s">
        <v>1055</v>
      </c>
      <c r="I310" s="164">
        <v>32</v>
      </c>
      <c r="J310" s="164">
        <v>27</v>
      </c>
      <c r="K310" s="165">
        <v>1.2</v>
      </c>
      <c r="L310" s="20">
        <v>129</v>
      </c>
      <c r="M310" s="20">
        <v>111</v>
      </c>
      <c r="N310" s="20">
        <v>35</v>
      </c>
      <c r="O310" s="20">
        <v>76</v>
      </c>
      <c r="P310" s="20"/>
      <c r="Q310" s="20" t="s">
        <v>1835</v>
      </c>
      <c r="R310" s="20">
        <v>2756</v>
      </c>
      <c r="S310" s="20">
        <v>3221082005</v>
      </c>
      <c r="T310" s="20"/>
      <c r="U310" s="20" t="s">
        <v>1822</v>
      </c>
    </row>
    <row r="311" spans="1:21" ht="15.75" customHeight="1">
      <c r="A311" s="20">
        <v>296</v>
      </c>
      <c r="B311" s="20" t="s">
        <v>2624</v>
      </c>
      <c r="C311" s="20" t="s">
        <v>1489</v>
      </c>
      <c r="D311" s="163" t="s">
        <v>1820</v>
      </c>
      <c r="E311" s="156">
        <v>44565</v>
      </c>
      <c r="F311" s="159">
        <v>4</v>
      </c>
      <c r="G311" s="159" t="s">
        <v>1512</v>
      </c>
      <c r="H311" s="20" t="s">
        <v>1055</v>
      </c>
      <c r="I311" s="164">
        <v>33</v>
      </c>
      <c r="J311" s="164">
        <v>15</v>
      </c>
      <c r="K311" s="165">
        <v>1</v>
      </c>
      <c r="L311" s="20">
        <v>79</v>
      </c>
      <c r="M311" s="20">
        <v>69</v>
      </c>
      <c r="N311" s="20">
        <v>16</v>
      </c>
      <c r="O311" s="20">
        <v>52</v>
      </c>
      <c r="P311" s="20"/>
      <c r="Q311" s="20" t="s">
        <v>1836</v>
      </c>
      <c r="R311" s="20">
        <v>1307</v>
      </c>
      <c r="S311" s="20">
        <v>3221082005</v>
      </c>
      <c r="T311" s="20"/>
      <c r="U311" s="20" t="s">
        <v>1822</v>
      </c>
    </row>
    <row r="312" spans="1:21" ht="15.75" customHeight="1">
      <c r="A312" s="20">
        <v>297</v>
      </c>
      <c r="B312" s="20" t="s">
        <v>2624</v>
      </c>
      <c r="C312" s="20" t="s">
        <v>1489</v>
      </c>
      <c r="D312" s="163" t="s">
        <v>1820</v>
      </c>
      <c r="E312" s="156">
        <v>44565</v>
      </c>
      <c r="F312" s="159">
        <v>4</v>
      </c>
      <c r="G312" s="159" t="s">
        <v>1512</v>
      </c>
      <c r="H312" s="20" t="s">
        <v>1055</v>
      </c>
      <c r="I312" s="164">
        <v>42</v>
      </c>
      <c r="J312" s="164">
        <v>3</v>
      </c>
      <c r="K312" s="165">
        <v>3</v>
      </c>
      <c r="L312" s="20">
        <v>270</v>
      </c>
      <c r="M312" s="20">
        <v>230</v>
      </c>
      <c r="N312" s="20">
        <v>45</v>
      </c>
      <c r="O312" s="20">
        <v>184</v>
      </c>
      <c r="P312" s="20"/>
      <c r="Q312" s="20" t="s">
        <v>1837</v>
      </c>
      <c r="R312" s="20">
        <v>3699</v>
      </c>
      <c r="S312" s="20">
        <v>3221082005</v>
      </c>
      <c r="T312" s="20"/>
      <c r="U312" s="20" t="s">
        <v>1822</v>
      </c>
    </row>
    <row r="313" spans="1:21" ht="15.75" customHeight="1">
      <c r="A313" s="20">
        <v>298</v>
      </c>
      <c r="B313" s="20" t="s">
        <v>2624</v>
      </c>
      <c r="C313" s="20" t="s">
        <v>1489</v>
      </c>
      <c r="D313" s="163" t="s">
        <v>1820</v>
      </c>
      <c r="E313" s="156">
        <v>44565</v>
      </c>
      <c r="F313" s="159">
        <v>4</v>
      </c>
      <c r="G313" s="159" t="s">
        <v>1512</v>
      </c>
      <c r="H313" s="20" t="s">
        <v>1055</v>
      </c>
      <c r="I313" s="164">
        <v>42</v>
      </c>
      <c r="J313" s="164">
        <v>28</v>
      </c>
      <c r="K313" s="165">
        <v>1.2</v>
      </c>
      <c r="L313" s="20">
        <v>78</v>
      </c>
      <c r="M313" s="20">
        <v>67</v>
      </c>
      <c r="N313" s="20">
        <v>5</v>
      </c>
      <c r="O313" s="20">
        <v>62</v>
      </c>
      <c r="P313" s="20"/>
      <c r="Q313" s="20" t="s">
        <v>1838</v>
      </c>
      <c r="R313" s="20">
        <v>503</v>
      </c>
      <c r="S313" s="20">
        <v>3221082005</v>
      </c>
      <c r="T313" s="20"/>
      <c r="U313" s="20" t="s">
        <v>1822</v>
      </c>
    </row>
    <row r="314" spans="1:21" ht="15.75" customHeight="1">
      <c r="A314" s="20">
        <v>299</v>
      </c>
      <c r="B314" s="20" t="s">
        <v>2624</v>
      </c>
      <c r="C314" s="20" t="s">
        <v>1489</v>
      </c>
      <c r="D314" s="163" t="s">
        <v>1820</v>
      </c>
      <c r="E314" s="156">
        <v>44565</v>
      </c>
      <c r="F314" s="159">
        <v>4</v>
      </c>
      <c r="G314" s="159" t="s">
        <v>1512</v>
      </c>
      <c r="H314" s="20" t="s">
        <v>1055</v>
      </c>
      <c r="I314" s="164">
        <v>49</v>
      </c>
      <c r="J314" s="164">
        <v>6</v>
      </c>
      <c r="K314" s="165">
        <v>1.4</v>
      </c>
      <c r="L314" s="20">
        <v>155</v>
      </c>
      <c r="M314" s="20">
        <v>134</v>
      </c>
      <c r="N314" s="20">
        <v>73</v>
      </c>
      <c r="O314" s="20">
        <v>60</v>
      </c>
      <c r="P314" s="20"/>
      <c r="Q314" s="20" t="s">
        <v>1839</v>
      </c>
      <c r="R314" s="20">
        <v>5844</v>
      </c>
      <c r="S314" s="20">
        <v>3221082005</v>
      </c>
      <c r="T314" s="20"/>
      <c r="U314" s="20" t="s">
        <v>1822</v>
      </c>
    </row>
    <row r="315" spans="1:21" ht="15.75" customHeight="1">
      <c r="A315" s="20">
        <v>300</v>
      </c>
      <c r="B315" s="20" t="s">
        <v>2624</v>
      </c>
      <c r="C315" s="20" t="s">
        <v>1489</v>
      </c>
      <c r="D315" s="163" t="s">
        <v>1820</v>
      </c>
      <c r="E315" s="156">
        <v>44565</v>
      </c>
      <c r="F315" s="159">
        <v>4</v>
      </c>
      <c r="G315" s="159" t="s">
        <v>1512</v>
      </c>
      <c r="H315" s="20" t="s">
        <v>1055</v>
      </c>
      <c r="I315" s="164">
        <v>49</v>
      </c>
      <c r="J315" s="164">
        <v>15</v>
      </c>
      <c r="K315" s="165">
        <v>2.1</v>
      </c>
      <c r="L315" s="20">
        <v>111</v>
      </c>
      <c r="M315" s="20">
        <v>97</v>
      </c>
      <c r="N315" s="20">
        <v>29</v>
      </c>
      <c r="O315" s="20">
        <v>67</v>
      </c>
      <c r="P315" s="20"/>
      <c r="Q315" s="20" t="s">
        <v>1840</v>
      </c>
      <c r="R315" s="20">
        <v>2367</v>
      </c>
      <c r="S315" s="20">
        <v>3221082005</v>
      </c>
      <c r="T315" s="20"/>
      <c r="U315" s="20" t="s">
        <v>1822</v>
      </c>
    </row>
    <row r="316" spans="1:21" ht="15.75" customHeight="1">
      <c r="A316" s="20">
        <v>301</v>
      </c>
      <c r="B316" s="20" t="s">
        <v>2624</v>
      </c>
      <c r="C316" s="20" t="s">
        <v>1489</v>
      </c>
      <c r="D316" s="163" t="s">
        <v>1820</v>
      </c>
      <c r="E316" s="156">
        <v>44565</v>
      </c>
      <c r="F316" s="159">
        <v>4</v>
      </c>
      <c r="G316" s="159" t="s">
        <v>1512</v>
      </c>
      <c r="H316" s="20" t="s">
        <v>1055</v>
      </c>
      <c r="I316" s="164">
        <v>49</v>
      </c>
      <c r="J316" s="164">
        <v>24</v>
      </c>
      <c r="K316" s="165">
        <v>2.2999999999999998</v>
      </c>
      <c r="L316" s="20">
        <v>179</v>
      </c>
      <c r="M316" s="20">
        <v>153</v>
      </c>
      <c r="N316" s="20">
        <v>44</v>
      </c>
      <c r="O316" s="20">
        <v>108</v>
      </c>
      <c r="P316" s="20"/>
      <c r="Q316" s="20" t="s">
        <v>1841</v>
      </c>
      <c r="R316" s="20">
        <v>3430</v>
      </c>
      <c r="S316" s="20">
        <v>3221082005</v>
      </c>
      <c r="T316" s="20"/>
      <c r="U316" s="20" t="s">
        <v>1822</v>
      </c>
    </row>
    <row r="317" spans="1:21" ht="15.75" customHeight="1">
      <c r="A317" s="20">
        <v>302</v>
      </c>
      <c r="B317" s="20" t="s">
        <v>2624</v>
      </c>
      <c r="C317" s="20" t="s">
        <v>1489</v>
      </c>
      <c r="D317" s="170" t="s">
        <v>1842</v>
      </c>
      <c r="E317" s="156">
        <v>44565</v>
      </c>
      <c r="F317" s="159">
        <v>4</v>
      </c>
      <c r="G317" s="159" t="s">
        <v>1512</v>
      </c>
      <c r="H317" s="20" t="s">
        <v>1055</v>
      </c>
      <c r="I317" s="164">
        <v>52</v>
      </c>
      <c r="J317" s="164">
        <v>32</v>
      </c>
      <c r="K317" s="165">
        <v>2.1</v>
      </c>
      <c r="L317" s="20">
        <v>125</v>
      </c>
      <c r="M317" s="20">
        <v>111</v>
      </c>
      <c r="N317" s="20">
        <v>54</v>
      </c>
      <c r="O317" s="20">
        <v>55</v>
      </c>
      <c r="P317" s="20"/>
      <c r="Q317" s="20" t="s">
        <v>1843</v>
      </c>
      <c r="R317" s="20">
        <v>4958</v>
      </c>
      <c r="S317" s="20">
        <v>3221082005</v>
      </c>
      <c r="T317" s="20"/>
      <c r="U317" s="20" t="s">
        <v>1822</v>
      </c>
    </row>
    <row r="318" spans="1:21" ht="15.75" customHeight="1">
      <c r="A318" s="20">
        <v>303</v>
      </c>
      <c r="B318" s="20" t="s">
        <v>2624</v>
      </c>
      <c r="C318" s="20" t="s">
        <v>1489</v>
      </c>
      <c r="D318" s="163" t="s">
        <v>1842</v>
      </c>
      <c r="E318" s="156">
        <v>44565</v>
      </c>
      <c r="F318" s="159">
        <v>4</v>
      </c>
      <c r="G318" s="159" t="s">
        <v>1512</v>
      </c>
      <c r="H318" s="20" t="s">
        <v>1055</v>
      </c>
      <c r="I318" s="164">
        <v>53</v>
      </c>
      <c r="J318" s="164">
        <v>3</v>
      </c>
      <c r="K318" s="165">
        <v>3.5</v>
      </c>
      <c r="L318" s="20">
        <v>420</v>
      </c>
      <c r="M318" s="20">
        <v>370</v>
      </c>
      <c r="N318" s="20">
        <v>232</v>
      </c>
      <c r="O318" s="20">
        <v>133</v>
      </c>
      <c r="P318" s="20"/>
      <c r="Q318" s="20" t="s">
        <v>1844</v>
      </c>
      <c r="R318" s="20">
        <v>20550</v>
      </c>
      <c r="S318" s="20">
        <v>3221082005</v>
      </c>
      <c r="T318" s="20"/>
      <c r="U318" s="20" t="s">
        <v>1822</v>
      </c>
    </row>
    <row r="319" spans="1:21" ht="15.75" customHeight="1">
      <c r="A319" s="20">
        <v>304</v>
      </c>
      <c r="B319" s="20" t="s">
        <v>2624</v>
      </c>
      <c r="C319" s="20" t="s">
        <v>1489</v>
      </c>
      <c r="D319" s="163" t="s">
        <v>1842</v>
      </c>
      <c r="E319" s="156">
        <v>44565</v>
      </c>
      <c r="F319" s="159">
        <v>4</v>
      </c>
      <c r="G319" s="159" t="s">
        <v>1512</v>
      </c>
      <c r="H319" s="20" t="s">
        <v>1055</v>
      </c>
      <c r="I319" s="164">
        <v>53</v>
      </c>
      <c r="J319" s="164">
        <v>4</v>
      </c>
      <c r="K319" s="165">
        <v>1.1000000000000001</v>
      </c>
      <c r="L319" s="20">
        <v>114</v>
      </c>
      <c r="M319" s="20">
        <v>101</v>
      </c>
      <c r="N319" s="20">
        <v>65</v>
      </c>
      <c r="O319" s="20">
        <v>35</v>
      </c>
      <c r="P319" s="20"/>
      <c r="Q319" s="20" t="s">
        <v>1845</v>
      </c>
      <c r="R319" s="20">
        <v>5765</v>
      </c>
      <c r="S319" s="20">
        <v>3221082005</v>
      </c>
      <c r="T319" s="20"/>
      <c r="U319" s="20" t="s">
        <v>1822</v>
      </c>
    </row>
    <row r="320" spans="1:21" ht="15.75" customHeight="1">
      <c r="A320" s="20">
        <v>305</v>
      </c>
      <c r="B320" s="20" t="s">
        <v>2624</v>
      </c>
      <c r="C320" s="20" t="s">
        <v>1489</v>
      </c>
      <c r="D320" s="163" t="s">
        <v>1842</v>
      </c>
      <c r="E320" s="156">
        <v>44565</v>
      </c>
      <c r="F320" s="159">
        <v>4</v>
      </c>
      <c r="G320" s="159" t="s">
        <v>1512</v>
      </c>
      <c r="H320" s="20" t="s">
        <v>1055</v>
      </c>
      <c r="I320" s="164">
        <v>53</v>
      </c>
      <c r="J320" s="164">
        <v>10</v>
      </c>
      <c r="K320" s="165">
        <v>0.9</v>
      </c>
      <c r="L320" s="20">
        <v>78</v>
      </c>
      <c r="M320" s="20">
        <v>69</v>
      </c>
      <c r="N320" s="20">
        <v>30</v>
      </c>
      <c r="O320" s="20">
        <v>38</v>
      </c>
      <c r="P320" s="20"/>
      <c r="Q320" s="20" t="s">
        <v>1846</v>
      </c>
      <c r="R320" s="20">
        <v>2841</v>
      </c>
      <c r="S320" s="20">
        <v>3221082005</v>
      </c>
      <c r="T320" s="20"/>
      <c r="U320" s="20" t="s">
        <v>1822</v>
      </c>
    </row>
    <row r="321" spans="1:21" ht="15.75" customHeight="1">
      <c r="A321" s="20">
        <v>306</v>
      </c>
      <c r="B321" s="20" t="s">
        <v>2624</v>
      </c>
      <c r="C321" s="20" t="s">
        <v>1489</v>
      </c>
      <c r="D321" s="163" t="s">
        <v>1842</v>
      </c>
      <c r="E321" s="156">
        <v>44565</v>
      </c>
      <c r="F321" s="159">
        <v>4</v>
      </c>
      <c r="G321" s="159" t="s">
        <v>1512</v>
      </c>
      <c r="H321" s="20" t="s">
        <v>1055</v>
      </c>
      <c r="I321" s="164">
        <v>53</v>
      </c>
      <c r="J321" s="164">
        <v>11</v>
      </c>
      <c r="K321" s="165">
        <v>1.3</v>
      </c>
      <c r="L321" s="20">
        <v>108</v>
      </c>
      <c r="M321" s="20">
        <v>95</v>
      </c>
      <c r="N321" s="20">
        <v>25</v>
      </c>
      <c r="O321" s="20">
        <v>69</v>
      </c>
      <c r="P321" s="20"/>
      <c r="Q321" s="20" t="s">
        <v>1847</v>
      </c>
      <c r="R321" s="20">
        <v>2340</v>
      </c>
      <c r="S321" s="20">
        <v>3221082005</v>
      </c>
      <c r="T321" s="20"/>
      <c r="U321" s="20" t="s">
        <v>1822</v>
      </c>
    </row>
    <row r="322" spans="1:21" ht="15.75" customHeight="1">
      <c r="A322" s="20">
        <v>307</v>
      </c>
      <c r="B322" s="20" t="s">
        <v>2624</v>
      </c>
      <c r="C322" s="20" t="s">
        <v>1489</v>
      </c>
      <c r="D322" s="163" t="s">
        <v>1842</v>
      </c>
      <c r="E322" s="156">
        <v>44565</v>
      </c>
      <c r="F322" s="159">
        <v>4</v>
      </c>
      <c r="G322" s="159" t="s">
        <v>1512</v>
      </c>
      <c r="H322" s="20" t="s">
        <v>1055</v>
      </c>
      <c r="I322" s="164">
        <v>60</v>
      </c>
      <c r="J322" s="164">
        <v>17</v>
      </c>
      <c r="K322" s="165">
        <v>4.8</v>
      </c>
      <c r="L322" s="20">
        <v>355</v>
      </c>
      <c r="M322" s="20">
        <v>309</v>
      </c>
      <c r="N322" s="20">
        <v>117</v>
      </c>
      <c r="O322" s="20">
        <v>190</v>
      </c>
      <c r="P322" s="20"/>
      <c r="Q322" s="20" t="s">
        <v>1848</v>
      </c>
      <c r="R322" s="20">
        <v>9558</v>
      </c>
      <c r="S322" s="20">
        <v>3221082005</v>
      </c>
      <c r="T322" s="20"/>
      <c r="U322" s="20" t="s">
        <v>1822</v>
      </c>
    </row>
    <row r="323" spans="1:21" ht="15.75" customHeight="1">
      <c r="A323" s="20">
        <v>308</v>
      </c>
      <c r="B323" s="20" t="s">
        <v>2624</v>
      </c>
      <c r="C323" s="20" t="s">
        <v>1489</v>
      </c>
      <c r="D323" s="163" t="s">
        <v>1842</v>
      </c>
      <c r="E323" s="156">
        <v>44565</v>
      </c>
      <c r="F323" s="159">
        <v>4</v>
      </c>
      <c r="G323" s="159" t="s">
        <v>1512</v>
      </c>
      <c r="H323" s="20" t="s">
        <v>1055</v>
      </c>
      <c r="I323" s="164">
        <v>60</v>
      </c>
      <c r="J323" s="164">
        <v>19</v>
      </c>
      <c r="K323" s="165">
        <v>6.7</v>
      </c>
      <c r="L323" s="20">
        <v>451</v>
      </c>
      <c r="M323" s="20">
        <v>395</v>
      </c>
      <c r="N323" s="20">
        <v>223</v>
      </c>
      <c r="O323" s="20">
        <v>168</v>
      </c>
      <c r="P323" s="20"/>
      <c r="Q323" s="20" t="s">
        <v>1849</v>
      </c>
      <c r="R323" s="20">
        <v>18042</v>
      </c>
      <c r="S323" s="20">
        <v>3221082005</v>
      </c>
      <c r="T323" s="20"/>
      <c r="U323" s="20" t="s">
        <v>1822</v>
      </c>
    </row>
    <row r="324" spans="1:21" ht="15.75" customHeight="1">
      <c r="A324" s="20">
        <v>309</v>
      </c>
      <c r="B324" s="20" t="s">
        <v>2624</v>
      </c>
      <c r="C324" s="20" t="s">
        <v>1489</v>
      </c>
      <c r="D324" s="163" t="s">
        <v>1842</v>
      </c>
      <c r="E324" s="156">
        <v>44565</v>
      </c>
      <c r="F324" s="159">
        <v>4</v>
      </c>
      <c r="G324" s="159" t="s">
        <v>1512</v>
      </c>
      <c r="H324" s="20" t="s">
        <v>1055</v>
      </c>
      <c r="I324" s="164">
        <v>60</v>
      </c>
      <c r="J324" s="164">
        <v>29</v>
      </c>
      <c r="K324" s="165">
        <v>0.4</v>
      </c>
      <c r="L324" s="20">
        <v>19</v>
      </c>
      <c r="M324" s="20">
        <v>17</v>
      </c>
      <c r="N324" s="20">
        <v>8</v>
      </c>
      <c r="O324" s="20">
        <v>9</v>
      </c>
      <c r="P324" s="20"/>
      <c r="Q324" s="20" t="s">
        <v>1850</v>
      </c>
      <c r="R324" s="20">
        <v>672</v>
      </c>
      <c r="S324" s="20">
        <v>3221082005</v>
      </c>
      <c r="T324" s="20"/>
      <c r="U324" s="20" t="s">
        <v>1822</v>
      </c>
    </row>
    <row r="325" spans="1:21" ht="15.75" customHeight="1">
      <c r="A325" s="20">
        <v>310</v>
      </c>
      <c r="B325" s="20" t="s">
        <v>2624</v>
      </c>
      <c r="C325" s="20" t="s">
        <v>1489</v>
      </c>
      <c r="D325" s="163" t="s">
        <v>1842</v>
      </c>
      <c r="E325" s="156">
        <v>44565</v>
      </c>
      <c r="F325" s="159">
        <v>4</v>
      </c>
      <c r="G325" s="159" t="s">
        <v>1512</v>
      </c>
      <c r="H325" s="20" t="s">
        <v>1055</v>
      </c>
      <c r="I325" s="164">
        <v>61</v>
      </c>
      <c r="J325" s="164">
        <v>1</v>
      </c>
      <c r="K325" s="165">
        <v>0.7</v>
      </c>
      <c r="L325" s="20">
        <v>33</v>
      </c>
      <c r="M325" s="20">
        <v>29</v>
      </c>
      <c r="N325" s="20">
        <v>13</v>
      </c>
      <c r="O325" s="20">
        <v>16</v>
      </c>
      <c r="P325" s="20"/>
      <c r="Q325" s="20" t="s">
        <v>1851</v>
      </c>
      <c r="R325" s="20">
        <v>1067</v>
      </c>
      <c r="S325" s="20">
        <v>3221082005</v>
      </c>
      <c r="T325" s="20"/>
      <c r="U325" s="20" t="s">
        <v>1822</v>
      </c>
    </row>
    <row r="326" spans="1:21" ht="15.75" customHeight="1">
      <c r="A326" s="20">
        <v>311</v>
      </c>
      <c r="B326" s="20" t="s">
        <v>2624</v>
      </c>
      <c r="C326" s="20" t="s">
        <v>1489</v>
      </c>
      <c r="D326" s="163" t="s">
        <v>1842</v>
      </c>
      <c r="E326" s="156">
        <v>44565</v>
      </c>
      <c r="F326" s="159">
        <v>4</v>
      </c>
      <c r="G326" s="159" t="s">
        <v>1512</v>
      </c>
      <c r="H326" s="20" t="s">
        <v>1055</v>
      </c>
      <c r="I326" s="164">
        <v>61</v>
      </c>
      <c r="J326" s="164">
        <v>14</v>
      </c>
      <c r="K326" s="165">
        <v>2.4</v>
      </c>
      <c r="L326" s="20">
        <v>185</v>
      </c>
      <c r="M326" s="20">
        <v>159</v>
      </c>
      <c r="N326" s="20">
        <v>75</v>
      </c>
      <c r="O326" s="20">
        <v>83</v>
      </c>
      <c r="P326" s="20"/>
      <c r="Q326" s="20" t="s">
        <v>1852</v>
      </c>
      <c r="R326" s="20">
        <v>5366</v>
      </c>
      <c r="S326" s="20">
        <v>3221082005</v>
      </c>
      <c r="T326" s="20"/>
      <c r="U326" s="20" t="s">
        <v>1822</v>
      </c>
    </row>
    <row r="327" spans="1:21" ht="15.75" customHeight="1">
      <c r="A327" s="20">
        <v>312</v>
      </c>
      <c r="B327" s="20" t="s">
        <v>2624</v>
      </c>
      <c r="C327" s="20" t="s">
        <v>1489</v>
      </c>
      <c r="D327" s="163" t="s">
        <v>1842</v>
      </c>
      <c r="E327" s="156">
        <v>44565</v>
      </c>
      <c r="F327" s="159">
        <v>4</v>
      </c>
      <c r="G327" s="159" t="s">
        <v>1512</v>
      </c>
      <c r="H327" s="20" t="s">
        <v>1055</v>
      </c>
      <c r="I327" s="164">
        <v>61</v>
      </c>
      <c r="J327" s="164">
        <v>24</v>
      </c>
      <c r="K327" s="165">
        <v>0.6</v>
      </c>
      <c r="L327" s="20">
        <v>52</v>
      </c>
      <c r="M327" s="20">
        <v>45</v>
      </c>
      <c r="N327" s="20">
        <v>15</v>
      </c>
      <c r="O327" s="20">
        <v>30</v>
      </c>
      <c r="P327" s="20"/>
      <c r="Q327" s="20" t="s">
        <v>1853</v>
      </c>
      <c r="R327" s="20">
        <v>1030</v>
      </c>
      <c r="S327" s="20">
        <v>3221082005</v>
      </c>
      <c r="T327" s="20"/>
      <c r="U327" s="20" t="s">
        <v>1822</v>
      </c>
    </row>
    <row r="328" spans="1:21" ht="15.75" customHeight="1">
      <c r="A328" s="20">
        <v>313</v>
      </c>
      <c r="B328" s="20" t="s">
        <v>2624</v>
      </c>
      <c r="C328" s="20" t="s">
        <v>1489</v>
      </c>
      <c r="D328" s="163" t="s">
        <v>1842</v>
      </c>
      <c r="E328" s="156">
        <v>44565</v>
      </c>
      <c r="F328" s="159">
        <v>4</v>
      </c>
      <c r="G328" s="159" t="s">
        <v>1512</v>
      </c>
      <c r="H328" s="20" t="s">
        <v>1055</v>
      </c>
      <c r="I328" s="164">
        <v>61</v>
      </c>
      <c r="J328" s="164">
        <v>25</v>
      </c>
      <c r="K328" s="165">
        <v>3.3</v>
      </c>
      <c r="L328" s="20">
        <v>368</v>
      </c>
      <c r="M328" s="20">
        <v>316</v>
      </c>
      <c r="N328" s="20">
        <v>142</v>
      </c>
      <c r="O328" s="20">
        <v>173</v>
      </c>
      <c r="P328" s="20"/>
      <c r="Q328" s="20" t="s">
        <v>1854</v>
      </c>
      <c r="R328" s="20">
        <v>10749</v>
      </c>
      <c r="S328" s="20">
        <v>3221082005</v>
      </c>
      <c r="T328" s="20"/>
      <c r="U328" s="20" t="s">
        <v>1822</v>
      </c>
    </row>
    <row r="329" spans="1:21" ht="15.75" customHeight="1">
      <c r="A329" s="20">
        <v>314</v>
      </c>
      <c r="B329" s="20" t="s">
        <v>2624</v>
      </c>
      <c r="C329" s="20" t="s">
        <v>1489</v>
      </c>
      <c r="D329" s="163" t="s">
        <v>1842</v>
      </c>
      <c r="E329" s="156">
        <v>44565</v>
      </c>
      <c r="F329" s="159">
        <v>4</v>
      </c>
      <c r="G329" s="159" t="s">
        <v>1512</v>
      </c>
      <c r="H329" s="20" t="s">
        <v>1055</v>
      </c>
      <c r="I329" s="164">
        <v>62</v>
      </c>
      <c r="J329" s="164">
        <v>6</v>
      </c>
      <c r="K329" s="165">
        <v>2.4</v>
      </c>
      <c r="L329" s="20">
        <v>135</v>
      </c>
      <c r="M329" s="20">
        <v>117</v>
      </c>
      <c r="N329" s="20">
        <v>33</v>
      </c>
      <c r="O329" s="20">
        <v>84</v>
      </c>
      <c r="P329" s="20"/>
      <c r="Q329" s="20" t="s">
        <v>1855</v>
      </c>
      <c r="R329" s="20">
        <v>2526</v>
      </c>
      <c r="S329" s="20">
        <v>3221082005</v>
      </c>
      <c r="T329" s="20"/>
      <c r="U329" s="20" t="s">
        <v>1822</v>
      </c>
    </row>
    <row r="330" spans="1:21" ht="15.75" customHeight="1">
      <c r="A330" s="20">
        <v>315</v>
      </c>
      <c r="B330" s="20" t="s">
        <v>2624</v>
      </c>
      <c r="C330" s="20" t="s">
        <v>1489</v>
      </c>
      <c r="D330" s="163" t="s">
        <v>1842</v>
      </c>
      <c r="E330" s="156">
        <v>44565</v>
      </c>
      <c r="F330" s="159">
        <v>4</v>
      </c>
      <c r="G330" s="159" t="s">
        <v>1512</v>
      </c>
      <c r="H330" s="20" t="s">
        <v>1368</v>
      </c>
      <c r="I330" s="164">
        <v>65</v>
      </c>
      <c r="J330" s="164">
        <v>15</v>
      </c>
      <c r="K330" s="165">
        <v>1.3</v>
      </c>
      <c r="L330" s="20">
        <v>57</v>
      </c>
      <c r="M330" s="20">
        <v>56</v>
      </c>
      <c r="N330" s="20"/>
      <c r="O330" s="20">
        <v>55</v>
      </c>
      <c r="P330" s="20"/>
      <c r="Q330" s="20" t="s">
        <v>1856</v>
      </c>
      <c r="R330" s="20">
        <v>239</v>
      </c>
      <c r="S330" s="20">
        <v>3221082005</v>
      </c>
      <c r="T330" s="20"/>
      <c r="U330" s="20" t="s">
        <v>1822</v>
      </c>
    </row>
    <row r="331" spans="1:21" ht="15.75" customHeight="1">
      <c r="A331" s="20">
        <v>316</v>
      </c>
      <c r="B331" s="20" t="s">
        <v>2624</v>
      </c>
      <c r="C331" s="20" t="s">
        <v>1489</v>
      </c>
      <c r="D331" s="163" t="s">
        <v>1842</v>
      </c>
      <c r="E331" s="156">
        <v>44565</v>
      </c>
      <c r="F331" s="159">
        <v>4</v>
      </c>
      <c r="G331" s="159" t="s">
        <v>1512</v>
      </c>
      <c r="H331" s="20" t="s">
        <v>1055</v>
      </c>
      <c r="I331" s="164">
        <v>66</v>
      </c>
      <c r="J331" s="164">
        <v>23</v>
      </c>
      <c r="K331" s="165">
        <v>0.8</v>
      </c>
      <c r="L331" s="20">
        <v>52</v>
      </c>
      <c r="M331" s="20">
        <v>46</v>
      </c>
      <c r="N331" s="20">
        <v>19</v>
      </c>
      <c r="O331" s="20">
        <v>27</v>
      </c>
      <c r="P331" s="20"/>
      <c r="Q331" s="20" t="s">
        <v>1857</v>
      </c>
      <c r="R331" s="20">
        <v>1574</v>
      </c>
      <c r="S331" s="20">
        <v>3221082005</v>
      </c>
      <c r="T331" s="20"/>
      <c r="U331" s="20" t="s">
        <v>1822</v>
      </c>
    </row>
    <row r="332" spans="1:21" ht="15.75" customHeight="1">
      <c r="A332" s="20">
        <v>317</v>
      </c>
      <c r="B332" s="20" t="s">
        <v>2624</v>
      </c>
      <c r="C332" s="20" t="s">
        <v>1489</v>
      </c>
      <c r="D332" s="163" t="s">
        <v>1842</v>
      </c>
      <c r="E332" s="156">
        <v>44565</v>
      </c>
      <c r="F332" s="159">
        <v>4</v>
      </c>
      <c r="G332" s="159" t="s">
        <v>1512</v>
      </c>
      <c r="H332" s="20" t="s">
        <v>1055</v>
      </c>
      <c r="I332" s="164">
        <v>68</v>
      </c>
      <c r="J332" s="164">
        <v>27</v>
      </c>
      <c r="K332" s="165">
        <v>1.9</v>
      </c>
      <c r="L332" s="20">
        <v>116</v>
      </c>
      <c r="M332" s="20">
        <v>105</v>
      </c>
      <c r="N332" s="20">
        <v>65</v>
      </c>
      <c r="O332" s="20">
        <v>38</v>
      </c>
      <c r="P332" s="20"/>
      <c r="Q332" s="20" t="s">
        <v>1858</v>
      </c>
      <c r="R332" s="20">
        <v>5984</v>
      </c>
      <c r="S332" s="20">
        <v>3221082005</v>
      </c>
      <c r="T332" s="20"/>
      <c r="U332" s="20" t="s">
        <v>1822</v>
      </c>
    </row>
    <row r="333" spans="1:21" ht="15.75" customHeight="1">
      <c r="A333" s="20">
        <v>318</v>
      </c>
      <c r="B333" s="20" t="s">
        <v>2624</v>
      </c>
      <c r="C333" s="20" t="s">
        <v>1489</v>
      </c>
      <c r="D333" s="163" t="s">
        <v>1842</v>
      </c>
      <c r="E333" s="156">
        <v>44565</v>
      </c>
      <c r="F333" s="159">
        <v>4</v>
      </c>
      <c r="G333" s="159" t="s">
        <v>1512</v>
      </c>
      <c r="H333" s="20" t="s">
        <v>1055</v>
      </c>
      <c r="I333" s="164">
        <v>68</v>
      </c>
      <c r="J333" s="164">
        <v>40</v>
      </c>
      <c r="K333" s="165">
        <v>1.3</v>
      </c>
      <c r="L333" s="20">
        <v>108</v>
      </c>
      <c r="M333" s="20">
        <v>97</v>
      </c>
      <c r="N333" s="20">
        <v>40</v>
      </c>
      <c r="O333" s="20">
        <v>55</v>
      </c>
      <c r="P333" s="20"/>
      <c r="Q333" s="20" t="s">
        <v>1859</v>
      </c>
      <c r="R333" s="20">
        <v>3732</v>
      </c>
      <c r="S333" s="20">
        <v>3221082005</v>
      </c>
      <c r="T333" s="20"/>
      <c r="U333" s="20" t="s">
        <v>1822</v>
      </c>
    </row>
    <row r="334" spans="1:21" ht="15.75" customHeight="1">
      <c r="A334" s="20">
        <v>319</v>
      </c>
      <c r="B334" s="20" t="s">
        <v>2624</v>
      </c>
      <c r="C334" s="20" t="s">
        <v>1489</v>
      </c>
      <c r="D334" s="163" t="s">
        <v>1842</v>
      </c>
      <c r="E334" s="156">
        <v>44565</v>
      </c>
      <c r="F334" s="159">
        <v>4</v>
      </c>
      <c r="G334" s="159" t="s">
        <v>1512</v>
      </c>
      <c r="H334" s="20" t="s">
        <v>1055</v>
      </c>
      <c r="I334" s="164">
        <v>68</v>
      </c>
      <c r="J334" s="164">
        <v>41</v>
      </c>
      <c r="K334" s="165">
        <v>3.3</v>
      </c>
      <c r="L334" s="20">
        <v>185</v>
      </c>
      <c r="M334" s="20">
        <v>166</v>
      </c>
      <c r="N334" s="20">
        <v>114</v>
      </c>
      <c r="O334" s="20">
        <v>49</v>
      </c>
      <c r="P334" s="20"/>
      <c r="Q334" s="20" t="s">
        <v>1860</v>
      </c>
      <c r="R334" s="20">
        <v>10369</v>
      </c>
      <c r="S334" s="20">
        <v>3221082005</v>
      </c>
      <c r="T334" s="20"/>
      <c r="U334" s="20" t="s">
        <v>1822</v>
      </c>
    </row>
    <row r="335" spans="1:21" ht="15.75" customHeight="1">
      <c r="A335" s="20">
        <v>320</v>
      </c>
      <c r="B335" s="20" t="s">
        <v>2624</v>
      </c>
      <c r="C335" s="20" t="s">
        <v>1489</v>
      </c>
      <c r="D335" s="163" t="s">
        <v>1842</v>
      </c>
      <c r="E335" s="156">
        <v>44565</v>
      </c>
      <c r="F335" s="159">
        <v>4</v>
      </c>
      <c r="G335" s="159" t="s">
        <v>1512</v>
      </c>
      <c r="H335" s="20" t="s">
        <v>1055</v>
      </c>
      <c r="I335" s="164">
        <v>68</v>
      </c>
      <c r="J335" s="164">
        <v>44</v>
      </c>
      <c r="K335" s="165">
        <v>1.8</v>
      </c>
      <c r="L335" s="20">
        <v>190</v>
      </c>
      <c r="M335" s="20">
        <v>169</v>
      </c>
      <c r="N335" s="20">
        <v>84</v>
      </c>
      <c r="O335" s="20">
        <v>83</v>
      </c>
      <c r="P335" s="20"/>
      <c r="Q335" s="20" t="s">
        <v>1861</v>
      </c>
      <c r="R335" s="20">
        <v>7762</v>
      </c>
      <c r="S335" s="20">
        <v>3221082005</v>
      </c>
      <c r="T335" s="20"/>
      <c r="U335" s="20" t="s">
        <v>1822</v>
      </c>
    </row>
    <row r="336" spans="1:21" ht="15.75" customHeight="1">
      <c r="A336" s="20">
        <v>321</v>
      </c>
      <c r="B336" s="20" t="s">
        <v>2624</v>
      </c>
      <c r="C336" s="20" t="s">
        <v>1489</v>
      </c>
      <c r="D336" s="163" t="s">
        <v>1842</v>
      </c>
      <c r="E336" s="156">
        <v>44565</v>
      </c>
      <c r="F336" s="159">
        <v>3</v>
      </c>
      <c r="G336" s="159" t="s">
        <v>1512</v>
      </c>
      <c r="H336" s="20" t="s">
        <v>1055</v>
      </c>
      <c r="I336" s="164">
        <v>89</v>
      </c>
      <c r="J336" s="164">
        <v>30</v>
      </c>
      <c r="K336" s="165">
        <v>0.1</v>
      </c>
      <c r="L336" s="20">
        <v>8</v>
      </c>
      <c r="M336" s="20">
        <v>7</v>
      </c>
      <c r="N336" s="20">
        <v>1</v>
      </c>
      <c r="O336" s="20">
        <v>6</v>
      </c>
      <c r="P336" s="20"/>
      <c r="Q336" s="20" t="s">
        <v>1862</v>
      </c>
      <c r="R336" s="20">
        <v>108</v>
      </c>
      <c r="S336" s="20">
        <v>3221082005</v>
      </c>
      <c r="T336" s="20" t="s">
        <v>1293</v>
      </c>
      <c r="U336" s="20" t="s">
        <v>1822</v>
      </c>
    </row>
    <row r="337" spans="1:21" ht="15.75" customHeight="1">
      <c r="A337" s="20">
        <v>322</v>
      </c>
      <c r="B337" s="20" t="s">
        <v>2624</v>
      </c>
      <c r="C337" s="20" t="s">
        <v>1489</v>
      </c>
      <c r="D337" s="163" t="s">
        <v>1863</v>
      </c>
      <c r="E337" s="156">
        <v>44565</v>
      </c>
      <c r="F337" s="159">
        <v>3</v>
      </c>
      <c r="G337" s="159" t="s">
        <v>1512</v>
      </c>
      <c r="H337" s="20" t="s">
        <v>1055</v>
      </c>
      <c r="I337" s="164">
        <v>73</v>
      </c>
      <c r="J337" s="164">
        <v>39</v>
      </c>
      <c r="K337" s="165">
        <v>2.1</v>
      </c>
      <c r="L337" s="20">
        <v>169</v>
      </c>
      <c r="M337" s="20">
        <v>149</v>
      </c>
      <c r="N337" s="20">
        <v>62</v>
      </c>
      <c r="O337" s="20">
        <v>85</v>
      </c>
      <c r="P337" s="20"/>
      <c r="Q337" s="20" t="s">
        <v>1864</v>
      </c>
      <c r="R337" s="20">
        <v>5676</v>
      </c>
      <c r="S337" s="20">
        <v>3221082005</v>
      </c>
      <c r="T337" s="20" t="s">
        <v>1293</v>
      </c>
      <c r="U337" s="20" t="s">
        <v>1822</v>
      </c>
    </row>
    <row r="338" spans="1:21" ht="15.75" customHeight="1">
      <c r="A338" s="20">
        <v>323</v>
      </c>
      <c r="B338" s="20" t="s">
        <v>2624</v>
      </c>
      <c r="C338" s="20" t="s">
        <v>1489</v>
      </c>
      <c r="D338" s="163" t="s">
        <v>1863</v>
      </c>
      <c r="E338" s="156">
        <v>44565</v>
      </c>
      <c r="F338" s="159">
        <v>3</v>
      </c>
      <c r="G338" s="159" t="s">
        <v>1512</v>
      </c>
      <c r="H338" s="20" t="s">
        <v>1055</v>
      </c>
      <c r="I338" s="164">
        <v>73</v>
      </c>
      <c r="J338" s="164">
        <v>44</v>
      </c>
      <c r="K338" s="165">
        <v>0.4</v>
      </c>
      <c r="L338" s="20">
        <v>11</v>
      </c>
      <c r="M338" s="20">
        <v>10</v>
      </c>
      <c r="N338" s="20">
        <v>7</v>
      </c>
      <c r="O338" s="20">
        <v>3</v>
      </c>
      <c r="P338" s="20"/>
      <c r="Q338" s="20" t="s">
        <v>1865</v>
      </c>
      <c r="R338" s="20">
        <v>706</v>
      </c>
      <c r="S338" s="20">
        <v>3221082005</v>
      </c>
      <c r="T338" s="20" t="s">
        <v>1293</v>
      </c>
      <c r="U338" s="20" t="s">
        <v>1822</v>
      </c>
    </row>
    <row r="339" spans="1:21" ht="15.75" customHeight="1">
      <c r="A339" s="20">
        <v>324</v>
      </c>
      <c r="B339" s="20" t="s">
        <v>2624</v>
      </c>
      <c r="C339" s="20" t="s">
        <v>1489</v>
      </c>
      <c r="D339" s="163" t="s">
        <v>1863</v>
      </c>
      <c r="E339" s="156">
        <v>44565</v>
      </c>
      <c r="F339" s="159">
        <v>4</v>
      </c>
      <c r="G339" s="159" t="s">
        <v>1512</v>
      </c>
      <c r="H339" s="20" t="s">
        <v>1055</v>
      </c>
      <c r="I339" s="164">
        <v>74</v>
      </c>
      <c r="J339" s="164">
        <v>31</v>
      </c>
      <c r="K339" s="165">
        <v>1.1000000000000001</v>
      </c>
      <c r="L339" s="20">
        <v>97</v>
      </c>
      <c r="M339" s="20">
        <v>86</v>
      </c>
      <c r="N339" s="20">
        <v>50</v>
      </c>
      <c r="O339" s="20">
        <v>35</v>
      </c>
      <c r="P339" s="20"/>
      <c r="Q339" s="20" t="s">
        <v>1866</v>
      </c>
      <c r="R339" s="20">
        <v>4481</v>
      </c>
      <c r="S339" s="20">
        <v>3221082005</v>
      </c>
      <c r="T339" s="20" t="s">
        <v>1293</v>
      </c>
      <c r="U339" s="20" t="s">
        <v>1822</v>
      </c>
    </row>
    <row r="340" spans="1:21" ht="15.75" customHeight="1">
      <c r="A340" s="20">
        <v>325</v>
      </c>
      <c r="B340" s="20" t="s">
        <v>2624</v>
      </c>
      <c r="C340" s="20" t="s">
        <v>1489</v>
      </c>
      <c r="D340" s="163" t="s">
        <v>1863</v>
      </c>
      <c r="E340" s="156">
        <v>44565</v>
      </c>
      <c r="F340" s="159">
        <v>3</v>
      </c>
      <c r="G340" s="159" t="s">
        <v>1512</v>
      </c>
      <c r="H340" s="20" t="s">
        <v>1055</v>
      </c>
      <c r="I340" s="164">
        <v>74</v>
      </c>
      <c r="J340" s="164">
        <v>37</v>
      </c>
      <c r="K340" s="165">
        <v>0.4</v>
      </c>
      <c r="L340" s="20">
        <v>24</v>
      </c>
      <c r="M340" s="20">
        <v>21</v>
      </c>
      <c r="N340" s="20">
        <v>10</v>
      </c>
      <c r="O340" s="20">
        <v>11</v>
      </c>
      <c r="P340" s="20"/>
      <c r="Q340" s="20" t="s">
        <v>1867</v>
      </c>
      <c r="R340" s="20">
        <v>893</v>
      </c>
      <c r="S340" s="20">
        <v>3221082005</v>
      </c>
      <c r="T340" s="20" t="s">
        <v>1293</v>
      </c>
      <c r="U340" s="20" t="s">
        <v>1822</v>
      </c>
    </row>
    <row r="341" spans="1:21" ht="15.75" customHeight="1">
      <c r="A341" s="20">
        <v>326</v>
      </c>
      <c r="B341" s="20" t="s">
        <v>2624</v>
      </c>
      <c r="C341" s="20" t="s">
        <v>1489</v>
      </c>
      <c r="D341" s="163" t="s">
        <v>1863</v>
      </c>
      <c r="E341" s="156">
        <v>44565</v>
      </c>
      <c r="F341" s="159">
        <v>3</v>
      </c>
      <c r="G341" s="159" t="s">
        <v>1512</v>
      </c>
      <c r="H341" s="20" t="s">
        <v>1055</v>
      </c>
      <c r="I341" s="164">
        <v>75</v>
      </c>
      <c r="J341" s="164">
        <v>11</v>
      </c>
      <c r="K341" s="165">
        <v>0.3</v>
      </c>
      <c r="L341" s="20">
        <v>29</v>
      </c>
      <c r="M341" s="20">
        <v>26</v>
      </c>
      <c r="N341" s="20">
        <v>17</v>
      </c>
      <c r="O341" s="20">
        <v>9</v>
      </c>
      <c r="P341" s="20"/>
      <c r="Q341" s="20" t="s">
        <v>1868</v>
      </c>
      <c r="R341" s="20">
        <v>1581</v>
      </c>
      <c r="S341" s="20">
        <v>3221082005</v>
      </c>
      <c r="T341" s="20"/>
      <c r="U341" s="20" t="s">
        <v>1822</v>
      </c>
    </row>
    <row r="342" spans="1:21" ht="15.75" customHeight="1">
      <c r="A342" s="20">
        <v>327</v>
      </c>
      <c r="B342" s="20" t="s">
        <v>2624</v>
      </c>
      <c r="C342" s="20" t="s">
        <v>1489</v>
      </c>
      <c r="D342" s="163" t="s">
        <v>1863</v>
      </c>
      <c r="E342" s="156">
        <v>44565</v>
      </c>
      <c r="F342" s="159">
        <v>4</v>
      </c>
      <c r="G342" s="159" t="s">
        <v>1512</v>
      </c>
      <c r="H342" s="20" t="s">
        <v>1055</v>
      </c>
      <c r="I342" s="164">
        <v>75</v>
      </c>
      <c r="J342" s="164">
        <v>24</v>
      </c>
      <c r="K342" s="165">
        <v>3.7</v>
      </c>
      <c r="L342" s="20">
        <v>186</v>
      </c>
      <c r="M342" s="20">
        <v>160</v>
      </c>
      <c r="N342" s="20">
        <v>68</v>
      </c>
      <c r="O342" s="20">
        <v>91</v>
      </c>
      <c r="P342" s="20"/>
      <c r="Q342" s="20" t="s">
        <v>1869</v>
      </c>
      <c r="R342" s="20">
        <v>4847</v>
      </c>
      <c r="S342" s="20">
        <v>3221082005</v>
      </c>
      <c r="T342" s="20" t="s">
        <v>1293</v>
      </c>
      <c r="U342" s="20" t="s">
        <v>1822</v>
      </c>
    </row>
    <row r="343" spans="1:21" ht="15.75" customHeight="1">
      <c r="A343" s="20">
        <v>328</v>
      </c>
      <c r="B343" s="20" t="s">
        <v>2624</v>
      </c>
      <c r="C343" s="20" t="s">
        <v>1489</v>
      </c>
      <c r="D343" s="163" t="s">
        <v>1863</v>
      </c>
      <c r="E343" s="156">
        <v>44565</v>
      </c>
      <c r="F343" s="159">
        <v>4</v>
      </c>
      <c r="G343" s="159" t="s">
        <v>1512</v>
      </c>
      <c r="H343" s="20" t="s">
        <v>1055</v>
      </c>
      <c r="I343" s="164">
        <v>80</v>
      </c>
      <c r="J343" s="164">
        <v>4</v>
      </c>
      <c r="K343" s="165">
        <v>1.8</v>
      </c>
      <c r="L343" s="20">
        <v>208</v>
      </c>
      <c r="M343" s="20">
        <v>179</v>
      </c>
      <c r="N343" s="20">
        <v>91</v>
      </c>
      <c r="O343" s="20">
        <v>87</v>
      </c>
      <c r="P343" s="20"/>
      <c r="Q343" s="20" t="s">
        <v>1870</v>
      </c>
      <c r="R343" s="20">
        <v>7306</v>
      </c>
      <c r="S343" s="20">
        <v>3221082005</v>
      </c>
      <c r="T343" s="20"/>
      <c r="U343" s="20" t="s">
        <v>1822</v>
      </c>
    </row>
    <row r="344" spans="1:21" ht="15.75" customHeight="1">
      <c r="A344" s="20">
        <v>329</v>
      </c>
      <c r="B344" s="20" t="s">
        <v>2624</v>
      </c>
      <c r="C344" s="20" t="s">
        <v>1489</v>
      </c>
      <c r="D344" s="163" t="s">
        <v>1863</v>
      </c>
      <c r="E344" s="156">
        <v>44565</v>
      </c>
      <c r="F344" s="159">
        <v>3</v>
      </c>
      <c r="G344" s="159" t="s">
        <v>1512</v>
      </c>
      <c r="H344" s="20" t="s">
        <v>1055</v>
      </c>
      <c r="I344" s="164">
        <v>80</v>
      </c>
      <c r="J344" s="164">
        <v>32</v>
      </c>
      <c r="K344" s="165">
        <v>3</v>
      </c>
      <c r="L344" s="20">
        <v>130</v>
      </c>
      <c r="M344" s="20">
        <v>112</v>
      </c>
      <c r="N344" s="20">
        <v>52</v>
      </c>
      <c r="O344" s="20">
        <v>59</v>
      </c>
      <c r="P344" s="20"/>
      <c r="Q344" s="20" t="s">
        <v>1871</v>
      </c>
      <c r="R344" s="20">
        <v>3675</v>
      </c>
      <c r="S344" s="20">
        <v>3221082005</v>
      </c>
      <c r="T344" s="20"/>
      <c r="U344" s="20" t="s">
        <v>1822</v>
      </c>
    </row>
    <row r="345" spans="1:21" ht="15.75" customHeight="1">
      <c r="A345" s="20">
        <v>330</v>
      </c>
      <c r="B345" s="20" t="s">
        <v>2624</v>
      </c>
      <c r="C345" s="20" t="s">
        <v>1489</v>
      </c>
      <c r="D345" s="163" t="s">
        <v>1863</v>
      </c>
      <c r="E345" s="156">
        <v>44565</v>
      </c>
      <c r="F345" s="159">
        <v>3</v>
      </c>
      <c r="G345" s="159" t="s">
        <v>1512</v>
      </c>
      <c r="H345" s="20" t="s">
        <v>1055</v>
      </c>
      <c r="I345" s="164">
        <v>80</v>
      </c>
      <c r="J345" s="164">
        <v>33</v>
      </c>
      <c r="K345" s="165">
        <v>0.5</v>
      </c>
      <c r="L345" s="20">
        <v>16</v>
      </c>
      <c r="M345" s="20">
        <v>14</v>
      </c>
      <c r="N345" s="20">
        <v>3</v>
      </c>
      <c r="O345" s="20">
        <v>11</v>
      </c>
      <c r="P345" s="20"/>
      <c r="Q345" s="20" t="s">
        <v>1872</v>
      </c>
      <c r="R345" s="20">
        <v>244</v>
      </c>
      <c r="S345" s="20">
        <v>3221082005</v>
      </c>
      <c r="T345" s="20"/>
      <c r="U345" s="20" t="s">
        <v>1822</v>
      </c>
    </row>
    <row r="346" spans="1:21" ht="15.75" customHeight="1">
      <c r="A346" s="20">
        <v>331</v>
      </c>
      <c r="B346" s="20" t="s">
        <v>2624</v>
      </c>
      <c r="C346" s="20" t="s">
        <v>1489</v>
      </c>
      <c r="D346" s="163" t="s">
        <v>1863</v>
      </c>
      <c r="E346" s="156">
        <v>44565</v>
      </c>
      <c r="F346" s="159">
        <v>4</v>
      </c>
      <c r="G346" s="159" t="s">
        <v>1512</v>
      </c>
      <c r="H346" s="20" t="s">
        <v>1055</v>
      </c>
      <c r="I346" s="164">
        <v>84</v>
      </c>
      <c r="J346" s="164">
        <v>9</v>
      </c>
      <c r="K346" s="165">
        <v>0.9</v>
      </c>
      <c r="L346" s="20">
        <v>42</v>
      </c>
      <c r="M346" s="20">
        <v>38</v>
      </c>
      <c r="N346" s="20">
        <v>14</v>
      </c>
      <c r="O346" s="20">
        <v>24</v>
      </c>
      <c r="P346" s="20"/>
      <c r="Q346" s="20" t="s">
        <v>1873</v>
      </c>
      <c r="R346" s="20">
        <v>1391</v>
      </c>
      <c r="S346" s="20">
        <v>3221082005</v>
      </c>
      <c r="T346" s="20"/>
      <c r="U346" s="20" t="s">
        <v>1822</v>
      </c>
    </row>
    <row r="347" spans="1:21" ht="15.75" customHeight="1">
      <c r="A347" s="20">
        <v>332</v>
      </c>
      <c r="B347" s="20" t="s">
        <v>2624</v>
      </c>
      <c r="C347" s="20" t="s">
        <v>1489</v>
      </c>
      <c r="D347" s="163" t="s">
        <v>1863</v>
      </c>
      <c r="E347" s="156">
        <v>44565</v>
      </c>
      <c r="F347" s="159">
        <v>4</v>
      </c>
      <c r="G347" s="159" t="s">
        <v>1512</v>
      </c>
      <c r="H347" s="20" t="s">
        <v>1055</v>
      </c>
      <c r="I347" s="164">
        <v>84</v>
      </c>
      <c r="J347" s="164">
        <v>17</v>
      </c>
      <c r="K347" s="165">
        <v>2.4</v>
      </c>
      <c r="L347" s="20">
        <v>269</v>
      </c>
      <c r="M347" s="20">
        <v>239</v>
      </c>
      <c r="N347" s="20">
        <v>119</v>
      </c>
      <c r="O347" s="20">
        <v>117</v>
      </c>
      <c r="P347" s="20"/>
      <c r="Q347" s="20" t="s">
        <v>1874</v>
      </c>
      <c r="R347" s="20">
        <v>10568</v>
      </c>
      <c r="S347" s="20">
        <v>3221082005</v>
      </c>
      <c r="T347" s="20"/>
      <c r="U347" s="20" t="s">
        <v>1822</v>
      </c>
    </row>
    <row r="348" spans="1:21" ht="15.75" customHeight="1">
      <c r="A348" s="20">
        <v>333</v>
      </c>
      <c r="B348" s="20" t="s">
        <v>2624</v>
      </c>
      <c r="C348" s="20" t="s">
        <v>1489</v>
      </c>
      <c r="D348" s="163" t="s">
        <v>1863</v>
      </c>
      <c r="E348" s="156">
        <v>44565</v>
      </c>
      <c r="F348" s="159">
        <v>4</v>
      </c>
      <c r="G348" s="159" t="s">
        <v>1512</v>
      </c>
      <c r="H348" s="20" t="s">
        <v>1055</v>
      </c>
      <c r="I348" s="164">
        <v>85</v>
      </c>
      <c r="J348" s="164">
        <v>7</v>
      </c>
      <c r="K348" s="165">
        <v>3</v>
      </c>
      <c r="L348" s="20">
        <v>251</v>
      </c>
      <c r="M348" s="20">
        <v>225</v>
      </c>
      <c r="N348" s="20">
        <v>66</v>
      </c>
      <c r="O348" s="20">
        <v>154</v>
      </c>
      <c r="P348" s="20"/>
      <c r="Q348" s="20" t="s">
        <v>1875</v>
      </c>
      <c r="R348" s="20">
        <v>6714</v>
      </c>
      <c r="S348" s="20">
        <v>3221082005</v>
      </c>
      <c r="T348" s="20"/>
      <c r="U348" s="20" t="s">
        <v>1822</v>
      </c>
    </row>
    <row r="349" spans="1:21" ht="15.75" customHeight="1">
      <c r="A349" s="20">
        <v>334</v>
      </c>
      <c r="B349" s="20" t="s">
        <v>2624</v>
      </c>
      <c r="C349" s="20" t="s">
        <v>1489</v>
      </c>
      <c r="D349" s="163" t="s">
        <v>1863</v>
      </c>
      <c r="E349" s="156">
        <v>44565</v>
      </c>
      <c r="F349" s="159">
        <v>4</v>
      </c>
      <c r="G349" s="159" t="s">
        <v>1512</v>
      </c>
      <c r="H349" s="20" t="s">
        <v>1055</v>
      </c>
      <c r="I349" s="164">
        <v>85</v>
      </c>
      <c r="J349" s="164">
        <v>14</v>
      </c>
      <c r="K349" s="165">
        <v>3.9</v>
      </c>
      <c r="L349" s="20">
        <v>351</v>
      </c>
      <c r="M349" s="20">
        <v>316</v>
      </c>
      <c r="N349" s="20">
        <v>141</v>
      </c>
      <c r="O349" s="20">
        <v>168</v>
      </c>
      <c r="P349" s="20"/>
      <c r="Q349" s="20" t="s">
        <v>1876</v>
      </c>
      <c r="R349" s="20">
        <v>13473</v>
      </c>
      <c r="S349" s="20">
        <v>3221082005</v>
      </c>
      <c r="T349" s="20"/>
      <c r="U349" s="20" t="s">
        <v>1822</v>
      </c>
    </row>
    <row r="350" spans="1:21" ht="15.75" customHeight="1">
      <c r="A350" s="20">
        <v>335</v>
      </c>
      <c r="B350" s="20" t="s">
        <v>2624</v>
      </c>
      <c r="C350" s="20" t="s">
        <v>1489</v>
      </c>
      <c r="D350" s="163" t="s">
        <v>1863</v>
      </c>
      <c r="E350" s="156">
        <v>44565</v>
      </c>
      <c r="F350" s="159">
        <v>4</v>
      </c>
      <c r="G350" s="159" t="s">
        <v>1512</v>
      </c>
      <c r="H350" s="20" t="s">
        <v>1055</v>
      </c>
      <c r="I350" s="164">
        <v>86</v>
      </c>
      <c r="J350" s="164">
        <v>21</v>
      </c>
      <c r="K350" s="165">
        <v>3.5</v>
      </c>
      <c r="L350" s="20">
        <v>433</v>
      </c>
      <c r="M350" s="20">
        <v>377</v>
      </c>
      <c r="N350" s="20">
        <v>116</v>
      </c>
      <c r="O350" s="20">
        <v>256</v>
      </c>
      <c r="P350" s="20"/>
      <c r="Q350" s="20" t="s">
        <v>1877</v>
      </c>
      <c r="R350" s="20">
        <v>9850</v>
      </c>
      <c r="S350" s="20">
        <v>3221082005</v>
      </c>
      <c r="T350" s="20"/>
      <c r="U350" s="20" t="s">
        <v>1822</v>
      </c>
    </row>
    <row r="351" spans="1:21" ht="15.75" customHeight="1">
      <c r="A351" s="20">
        <v>336</v>
      </c>
      <c r="B351" s="20" t="s">
        <v>2624</v>
      </c>
      <c r="C351" s="20" t="s">
        <v>1489</v>
      </c>
      <c r="D351" s="163" t="s">
        <v>1863</v>
      </c>
      <c r="E351" s="156">
        <v>44565</v>
      </c>
      <c r="F351" s="159">
        <v>3</v>
      </c>
      <c r="G351" s="159" t="s">
        <v>1512</v>
      </c>
      <c r="H351" s="20" t="s">
        <v>1055</v>
      </c>
      <c r="I351" s="164">
        <v>88</v>
      </c>
      <c r="J351" s="164">
        <v>5</v>
      </c>
      <c r="K351" s="165">
        <v>0.4</v>
      </c>
      <c r="L351" s="20">
        <v>19</v>
      </c>
      <c r="M351" s="20">
        <v>17</v>
      </c>
      <c r="N351" s="20">
        <v>12</v>
      </c>
      <c r="O351" s="20">
        <v>5</v>
      </c>
      <c r="P351" s="20"/>
      <c r="Q351" s="20" t="s">
        <v>1878</v>
      </c>
      <c r="R351" s="20">
        <v>1041</v>
      </c>
      <c r="S351" s="20">
        <v>3221082005</v>
      </c>
      <c r="T351" s="20" t="s">
        <v>1293</v>
      </c>
      <c r="U351" s="20" t="s">
        <v>1822</v>
      </c>
    </row>
    <row r="352" spans="1:21" ht="15.75" customHeight="1">
      <c r="A352" s="20">
        <v>337</v>
      </c>
      <c r="B352" s="20" t="s">
        <v>2624</v>
      </c>
      <c r="C352" s="20" t="s">
        <v>1489</v>
      </c>
      <c r="D352" s="163" t="s">
        <v>1863</v>
      </c>
      <c r="E352" s="156">
        <v>44565</v>
      </c>
      <c r="F352" s="159">
        <v>3</v>
      </c>
      <c r="G352" s="159" t="s">
        <v>1512</v>
      </c>
      <c r="H352" s="20" t="s">
        <v>1055</v>
      </c>
      <c r="I352" s="164">
        <v>89</v>
      </c>
      <c r="J352" s="164">
        <v>1</v>
      </c>
      <c r="K352" s="165">
        <v>2.6</v>
      </c>
      <c r="L352" s="20">
        <v>258</v>
      </c>
      <c r="M352" s="20">
        <v>226</v>
      </c>
      <c r="N352" s="20">
        <v>132</v>
      </c>
      <c r="O352" s="20">
        <v>91</v>
      </c>
      <c r="P352" s="20"/>
      <c r="Q352" s="20" t="s">
        <v>1879</v>
      </c>
      <c r="R352" s="20">
        <v>11431</v>
      </c>
      <c r="S352" s="20">
        <v>3221082005</v>
      </c>
      <c r="T352" s="20" t="s">
        <v>1293</v>
      </c>
      <c r="U352" s="20" t="s">
        <v>1822</v>
      </c>
    </row>
    <row r="353" spans="1:21" ht="15.75" customHeight="1">
      <c r="A353" s="20">
        <v>338</v>
      </c>
      <c r="B353" s="20" t="s">
        <v>2624</v>
      </c>
      <c r="C353" s="20" t="s">
        <v>1489</v>
      </c>
      <c r="D353" s="163" t="s">
        <v>1863</v>
      </c>
      <c r="E353" s="156">
        <v>44565</v>
      </c>
      <c r="F353" s="159">
        <v>3</v>
      </c>
      <c r="G353" s="159" t="s">
        <v>1512</v>
      </c>
      <c r="H353" s="20" t="s">
        <v>1055</v>
      </c>
      <c r="I353" s="164">
        <v>89</v>
      </c>
      <c r="J353" s="164">
        <v>2</v>
      </c>
      <c r="K353" s="165">
        <v>0.5</v>
      </c>
      <c r="L353" s="20">
        <v>6</v>
      </c>
      <c r="M353" s="20">
        <v>6</v>
      </c>
      <c r="N353" s="20"/>
      <c r="O353" s="20">
        <v>6</v>
      </c>
      <c r="P353" s="20"/>
      <c r="Q353" s="20" t="s">
        <v>1880</v>
      </c>
      <c r="R353" s="20">
        <v>23</v>
      </c>
      <c r="S353" s="20">
        <v>3221082005</v>
      </c>
      <c r="T353" s="20" t="s">
        <v>1293</v>
      </c>
      <c r="U353" s="20" t="s">
        <v>1822</v>
      </c>
    </row>
    <row r="354" spans="1:21" ht="15.75" customHeight="1">
      <c r="A354" s="20">
        <v>339</v>
      </c>
      <c r="B354" s="20" t="s">
        <v>2624</v>
      </c>
      <c r="C354" s="20" t="s">
        <v>1489</v>
      </c>
      <c r="D354" s="163" t="s">
        <v>1863</v>
      </c>
      <c r="E354" s="156">
        <v>44565</v>
      </c>
      <c r="F354" s="159">
        <v>3</v>
      </c>
      <c r="G354" s="159" t="s">
        <v>1512</v>
      </c>
      <c r="H354" s="20" t="s">
        <v>1055</v>
      </c>
      <c r="I354" s="164">
        <v>89</v>
      </c>
      <c r="J354" s="164">
        <v>5</v>
      </c>
      <c r="K354" s="165">
        <v>0.8</v>
      </c>
      <c r="L354" s="20">
        <v>19</v>
      </c>
      <c r="M354" s="20">
        <v>17</v>
      </c>
      <c r="N354" s="20">
        <v>13</v>
      </c>
      <c r="O354" s="20">
        <v>4</v>
      </c>
      <c r="P354" s="20"/>
      <c r="Q354" s="20" t="s">
        <v>1881</v>
      </c>
      <c r="R354" s="20">
        <v>1070</v>
      </c>
      <c r="S354" s="20">
        <v>3221082005</v>
      </c>
      <c r="T354" s="20" t="s">
        <v>1293</v>
      </c>
      <c r="U354" s="20" t="s">
        <v>1822</v>
      </c>
    </row>
    <row r="355" spans="1:21" ht="15.75" customHeight="1">
      <c r="A355" s="20">
        <v>340</v>
      </c>
      <c r="B355" s="20" t="s">
        <v>2624</v>
      </c>
      <c r="C355" s="20" t="s">
        <v>1489</v>
      </c>
      <c r="D355" s="163" t="s">
        <v>1863</v>
      </c>
      <c r="E355" s="156">
        <v>44565</v>
      </c>
      <c r="F355" s="159">
        <v>3</v>
      </c>
      <c r="G355" s="159" t="s">
        <v>1512</v>
      </c>
      <c r="H355" s="20" t="s">
        <v>1055</v>
      </c>
      <c r="I355" s="164">
        <v>89</v>
      </c>
      <c r="J355" s="164">
        <v>10</v>
      </c>
      <c r="K355" s="165">
        <v>0.8</v>
      </c>
      <c r="L355" s="20">
        <v>56</v>
      </c>
      <c r="M355" s="20">
        <v>48</v>
      </c>
      <c r="N355" s="20">
        <v>35</v>
      </c>
      <c r="O355" s="20">
        <v>12</v>
      </c>
      <c r="P355" s="20"/>
      <c r="Q355" s="20" t="s">
        <v>1882</v>
      </c>
      <c r="R355" s="20">
        <v>2822</v>
      </c>
      <c r="S355" s="20">
        <v>3221082005</v>
      </c>
      <c r="T355" s="20" t="s">
        <v>1293</v>
      </c>
      <c r="U355" s="20" t="s">
        <v>1822</v>
      </c>
    </row>
    <row r="356" spans="1:21" ht="15.75" customHeight="1">
      <c r="A356" s="20">
        <v>341</v>
      </c>
      <c r="B356" s="20" t="s">
        <v>2624</v>
      </c>
      <c r="C356" s="20" t="s">
        <v>1489</v>
      </c>
      <c r="D356" s="163" t="s">
        <v>1863</v>
      </c>
      <c r="E356" s="156">
        <v>44565</v>
      </c>
      <c r="F356" s="159">
        <v>3</v>
      </c>
      <c r="G356" s="159" t="s">
        <v>1512</v>
      </c>
      <c r="H356" s="20" t="s">
        <v>1055</v>
      </c>
      <c r="I356" s="164">
        <v>89</v>
      </c>
      <c r="J356" s="164">
        <v>13</v>
      </c>
      <c r="K356" s="165">
        <v>0.4</v>
      </c>
      <c r="L356" s="20">
        <v>30</v>
      </c>
      <c r="M356" s="20">
        <v>26</v>
      </c>
      <c r="N356" s="20">
        <v>13</v>
      </c>
      <c r="O356" s="20">
        <v>13</v>
      </c>
      <c r="P356" s="20"/>
      <c r="Q356" s="20" t="s">
        <v>1883</v>
      </c>
      <c r="R356" s="20">
        <v>1003</v>
      </c>
      <c r="S356" s="20">
        <v>3221082005</v>
      </c>
      <c r="T356" s="20" t="s">
        <v>1293</v>
      </c>
      <c r="U356" s="20" t="s">
        <v>1822</v>
      </c>
    </row>
    <row r="357" spans="1:21" ht="15.75" customHeight="1">
      <c r="A357" s="20">
        <v>342</v>
      </c>
      <c r="B357" s="20" t="s">
        <v>2624</v>
      </c>
      <c r="C357" s="20" t="s">
        <v>1489</v>
      </c>
      <c r="D357" s="163" t="s">
        <v>1884</v>
      </c>
      <c r="E357" s="156">
        <v>44565</v>
      </c>
      <c r="F357" s="159">
        <v>4</v>
      </c>
      <c r="G357" s="159" t="s">
        <v>1512</v>
      </c>
      <c r="H357" s="20" t="s">
        <v>1055</v>
      </c>
      <c r="I357" s="164">
        <v>89</v>
      </c>
      <c r="J357" s="164">
        <v>37</v>
      </c>
      <c r="K357" s="165">
        <v>2.1</v>
      </c>
      <c r="L357" s="20">
        <v>146</v>
      </c>
      <c r="M357" s="20">
        <v>125</v>
      </c>
      <c r="N357" s="20">
        <v>41</v>
      </c>
      <c r="O357" s="20">
        <v>83</v>
      </c>
      <c r="P357" s="20"/>
      <c r="Q357" s="20" t="s">
        <v>1885</v>
      </c>
      <c r="R357" s="20">
        <v>2971</v>
      </c>
      <c r="S357" s="20">
        <v>3221082005</v>
      </c>
      <c r="T357" s="20" t="s">
        <v>1293</v>
      </c>
      <c r="U357" s="20" t="s">
        <v>1822</v>
      </c>
    </row>
    <row r="358" spans="1:21" ht="15.75" customHeight="1">
      <c r="A358" s="20">
        <v>343</v>
      </c>
      <c r="B358" s="20" t="s">
        <v>2624</v>
      </c>
      <c r="C358" s="20" t="s">
        <v>1489</v>
      </c>
      <c r="D358" s="163" t="s">
        <v>1884</v>
      </c>
      <c r="E358" s="156">
        <v>44565</v>
      </c>
      <c r="F358" s="159">
        <v>4</v>
      </c>
      <c r="G358" s="159" t="s">
        <v>1512</v>
      </c>
      <c r="H358" s="20" t="s">
        <v>1055</v>
      </c>
      <c r="I358" s="164">
        <v>89</v>
      </c>
      <c r="J358" s="164">
        <v>38</v>
      </c>
      <c r="K358" s="165">
        <v>2.6</v>
      </c>
      <c r="L358" s="20">
        <v>225</v>
      </c>
      <c r="M358" s="20">
        <v>192</v>
      </c>
      <c r="N358" s="20">
        <v>60</v>
      </c>
      <c r="O358" s="20">
        <v>131</v>
      </c>
      <c r="P358" s="20"/>
      <c r="Q358" s="20" t="s">
        <v>1886</v>
      </c>
      <c r="R358" s="20">
        <v>4301</v>
      </c>
      <c r="S358" s="20">
        <v>3221082005</v>
      </c>
      <c r="T358" s="20" t="s">
        <v>1293</v>
      </c>
      <c r="U358" s="20" t="s">
        <v>1822</v>
      </c>
    </row>
    <row r="359" spans="1:21" ht="15.75" customHeight="1">
      <c r="A359" s="20">
        <v>344</v>
      </c>
      <c r="B359" s="20" t="s">
        <v>2624</v>
      </c>
      <c r="C359" s="20" t="s">
        <v>1489</v>
      </c>
      <c r="D359" s="163" t="s">
        <v>1884</v>
      </c>
      <c r="E359" s="156">
        <v>44565</v>
      </c>
      <c r="F359" s="159">
        <v>4</v>
      </c>
      <c r="G359" s="159" t="s">
        <v>1512</v>
      </c>
      <c r="H359" s="20" t="s">
        <v>1055</v>
      </c>
      <c r="I359" s="164">
        <v>89</v>
      </c>
      <c r="J359" s="164">
        <v>41</v>
      </c>
      <c r="K359" s="165">
        <v>2.9</v>
      </c>
      <c r="L359" s="20">
        <v>193</v>
      </c>
      <c r="M359" s="20">
        <v>166</v>
      </c>
      <c r="N359" s="20">
        <v>62</v>
      </c>
      <c r="O359" s="20">
        <v>103</v>
      </c>
      <c r="P359" s="20"/>
      <c r="Q359" s="20" t="s">
        <v>1887</v>
      </c>
      <c r="R359" s="20">
        <v>4628</v>
      </c>
      <c r="S359" s="20">
        <v>3221082005</v>
      </c>
      <c r="T359" s="20" t="s">
        <v>1293</v>
      </c>
      <c r="U359" s="20" t="s">
        <v>1822</v>
      </c>
    </row>
    <row r="360" spans="1:21" ht="15.75" customHeight="1">
      <c r="A360" s="20">
        <v>345</v>
      </c>
      <c r="B360" s="20" t="s">
        <v>2624</v>
      </c>
      <c r="C360" s="20" t="s">
        <v>1489</v>
      </c>
      <c r="D360" s="163" t="s">
        <v>1884</v>
      </c>
      <c r="E360" s="156">
        <v>44565</v>
      </c>
      <c r="F360" s="159">
        <v>4</v>
      </c>
      <c r="G360" s="159" t="s">
        <v>1512</v>
      </c>
      <c r="H360" s="20" t="s">
        <v>1055</v>
      </c>
      <c r="I360" s="164">
        <v>89</v>
      </c>
      <c r="J360" s="164">
        <v>42</v>
      </c>
      <c r="K360" s="165">
        <v>3.2</v>
      </c>
      <c r="L360" s="20">
        <v>178</v>
      </c>
      <c r="M360" s="20">
        <v>153</v>
      </c>
      <c r="N360" s="20">
        <v>47</v>
      </c>
      <c r="O360" s="20">
        <v>106</v>
      </c>
      <c r="P360" s="20"/>
      <c r="Q360" s="20" t="s">
        <v>1888</v>
      </c>
      <c r="R360" s="20">
        <v>3412</v>
      </c>
      <c r="S360" s="20">
        <v>3221082005</v>
      </c>
      <c r="T360" s="20" t="s">
        <v>1293</v>
      </c>
      <c r="U360" s="20" t="s">
        <v>1822</v>
      </c>
    </row>
    <row r="361" spans="1:21" ht="15.75" customHeight="1">
      <c r="A361" s="20">
        <v>346</v>
      </c>
      <c r="B361" s="20" t="s">
        <v>2624</v>
      </c>
      <c r="C361" s="20" t="s">
        <v>1489</v>
      </c>
      <c r="D361" s="163" t="s">
        <v>1884</v>
      </c>
      <c r="E361" s="156">
        <v>44565</v>
      </c>
      <c r="F361" s="159">
        <v>3</v>
      </c>
      <c r="G361" s="159" t="s">
        <v>1512</v>
      </c>
      <c r="H361" s="20" t="s">
        <v>1055</v>
      </c>
      <c r="I361" s="164">
        <v>90</v>
      </c>
      <c r="J361" s="164">
        <v>39</v>
      </c>
      <c r="K361" s="165">
        <v>0.3</v>
      </c>
      <c r="L361" s="20">
        <v>20</v>
      </c>
      <c r="M361" s="20">
        <v>17</v>
      </c>
      <c r="N361" s="20">
        <v>1</v>
      </c>
      <c r="O361" s="20">
        <v>16</v>
      </c>
      <c r="P361" s="20"/>
      <c r="Q361" s="20" t="s">
        <v>1889</v>
      </c>
      <c r="R361" s="20">
        <v>93</v>
      </c>
      <c r="S361" s="20">
        <v>3221082005</v>
      </c>
      <c r="T361" s="20" t="s">
        <v>1293</v>
      </c>
      <c r="U361" s="20" t="s">
        <v>1822</v>
      </c>
    </row>
    <row r="362" spans="1:21" ht="15.75" customHeight="1">
      <c r="A362" s="20">
        <v>347</v>
      </c>
      <c r="B362" s="20" t="s">
        <v>2624</v>
      </c>
      <c r="C362" s="20" t="s">
        <v>1489</v>
      </c>
      <c r="D362" s="163" t="s">
        <v>1884</v>
      </c>
      <c r="E362" s="156">
        <v>44565</v>
      </c>
      <c r="F362" s="159">
        <v>3</v>
      </c>
      <c r="G362" s="159" t="s">
        <v>1512</v>
      </c>
      <c r="H362" s="20" t="s">
        <v>1055</v>
      </c>
      <c r="I362" s="164">
        <v>90</v>
      </c>
      <c r="J362" s="164">
        <v>44</v>
      </c>
      <c r="K362" s="165">
        <v>0.4</v>
      </c>
      <c r="L362" s="20">
        <v>28</v>
      </c>
      <c r="M362" s="20">
        <v>24</v>
      </c>
      <c r="N362" s="20">
        <v>3</v>
      </c>
      <c r="O362" s="20">
        <v>21</v>
      </c>
      <c r="P362" s="20"/>
      <c r="Q362" s="20" t="s">
        <v>1890</v>
      </c>
      <c r="R362" s="20">
        <v>282</v>
      </c>
      <c r="S362" s="20">
        <v>3221082005</v>
      </c>
      <c r="T362" s="20" t="s">
        <v>1293</v>
      </c>
      <c r="U362" s="20" t="s">
        <v>1822</v>
      </c>
    </row>
    <row r="363" spans="1:21" ht="15.75" customHeight="1">
      <c r="A363" s="20">
        <v>348</v>
      </c>
      <c r="B363" s="20" t="s">
        <v>2624</v>
      </c>
      <c r="C363" s="20" t="s">
        <v>1489</v>
      </c>
      <c r="D363" s="163" t="s">
        <v>1884</v>
      </c>
      <c r="E363" s="156">
        <v>44565</v>
      </c>
      <c r="F363" s="159">
        <v>4</v>
      </c>
      <c r="G363" s="159" t="s">
        <v>1512</v>
      </c>
      <c r="H363" s="20" t="s">
        <v>1055</v>
      </c>
      <c r="I363" s="164">
        <v>93</v>
      </c>
      <c r="J363" s="164">
        <v>36</v>
      </c>
      <c r="K363" s="165">
        <v>1.4</v>
      </c>
      <c r="L363" s="20">
        <v>92</v>
      </c>
      <c r="M363" s="20">
        <v>79</v>
      </c>
      <c r="N363" s="20">
        <v>19</v>
      </c>
      <c r="O363" s="20">
        <v>60</v>
      </c>
      <c r="P363" s="20"/>
      <c r="Q363" s="20" t="s">
        <v>1891</v>
      </c>
      <c r="R363" s="20">
        <v>1426</v>
      </c>
      <c r="S363" s="20">
        <v>3221082005</v>
      </c>
      <c r="T363" s="20"/>
      <c r="U363" s="20" t="s">
        <v>1822</v>
      </c>
    </row>
    <row r="364" spans="1:21" ht="15.75" customHeight="1">
      <c r="A364" s="20">
        <v>349</v>
      </c>
      <c r="B364" s="20" t="s">
        <v>2624</v>
      </c>
      <c r="C364" s="20" t="s">
        <v>1489</v>
      </c>
      <c r="D364" s="163" t="s">
        <v>1884</v>
      </c>
      <c r="E364" s="156">
        <v>44565</v>
      </c>
      <c r="F364" s="159">
        <v>4</v>
      </c>
      <c r="G364" s="159" t="s">
        <v>1512</v>
      </c>
      <c r="H364" s="20" t="s">
        <v>1055</v>
      </c>
      <c r="I364" s="164">
        <v>94</v>
      </c>
      <c r="J364" s="164">
        <v>32</v>
      </c>
      <c r="K364" s="165">
        <v>0.9</v>
      </c>
      <c r="L364" s="20">
        <v>80</v>
      </c>
      <c r="M364" s="20">
        <v>68</v>
      </c>
      <c r="N364" s="20">
        <v>16</v>
      </c>
      <c r="O364" s="20">
        <v>52</v>
      </c>
      <c r="P364" s="20"/>
      <c r="Q364" s="20" t="s">
        <v>1892</v>
      </c>
      <c r="R364" s="20">
        <v>1137</v>
      </c>
      <c r="S364" s="20">
        <v>3221082005</v>
      </c>
      <c r="T364" s="20"/>
      <c r="U364" s="20" t="s">
        <v>1822</v>
      </c>
    </row>
    <row r="365" spans="1:21" ht="15.75" customHeight="1">
      <c r="A365" s="20">
        <v>350</v>
      </c>
      <c r="B365" s="20" t="s">
        <v>2624</v>
      </c>
      <c r="C365" s="20" t="s">
        <v>1489</v>
      </c>
      <c r="D365" s="163" t="s">
        <v>1884</v>
      </c>
      <c r="E365" s="156">
        <v>44565</v>
      </c>
      <c r="F365" s="159">
        <v>4</v>
      </c>
      <c r="G365" s="159" t="s">
        <v>1512</v>
      </c>
      <c r="H365" s="20" t="s">
        <v>1055</v>
      </c>
      <c r="I365" s="164">
        <v>98</v>
      </c>
      <c r="J365" s="164">
        <v>7</v>
      </c>
      <c r="K365" s="165">
        <v>1.2</v>
      </c>
      <c r="L365" s="20">
        <v>154</v>
      </c>
      <c r="M365" s="20">
        <v>139</v>
      </c>
      <c r="N365" s="20">
        <v>49</v>
      </c>
      <c r="O365" s="20">
        <v>87</v>
      </c>
      <c r="P365" s="20"/>
      <c r="Q365" s="20" t="s">
        <v>1893</v>
      </c>
      <c r="R365" s="20">
        <v>4800</v>
      </c>
      <c r="S365" s="20">
        <v>3221082005</v>
      </c>
      <c r="T365" s="20"/>
      <c r="U365" s="20" t="s">
        <v>1822</v>
      </c>
    </row>
    <row r="366" spans="1:21" ht="15.75" customHeight="1">
      <c r="A366" s="20">
        <v>351</v>
      </c>
      <c r="B366" s="20" t="s">
        <v>2624</v>
      </c>
      <c r="C366" s="20" t="s">
        <v>1489</v>
      </c>
      <c r="D366" s="163" t="s">
        <v>1884</v>
      </c>
      <c r="E366" s="156">
        <v>44565</v>
      </c>
      <c r="F366" s="159">
        <v>4</v>
      </c>
      <c r="G366" s="159" t="s">
        <v>1512</v>
      </c>
      <c r="H366" s="20" t="s">
        <v>1055</v>
      </c>
      <c r="I366" s="164">
        <v>101</v>
      </c>
      <c r="J366" s="164">
        <v>5</v>
      </c>
      <c r="K366" s="165">
        <v>0.5</v>
      </c>
      <c r="L366" s="20">
        <v>57</v>
      </c>
      <c r="M366" s="20">
        <v>51</v>
      </c>
      <c r="N366" s="20">
        <v>17</v>
      </c>
      <c r="O366" s="20">
        <v>33</v>
      </c>
      <c r="P366" s="20"/>
      <c r="Q366" s="20" t="s">
        <v>1894</v>
      </c>
      <c r="R366" s="20">
        <v>1526</v>
      </c>
      <c r="S366" s="20">
        <v>3221082005</v>
      </c>
      <c r="T366" s="20"/>
      <c r="U366" s="20" t="s">
        <v>1822</v>
      </c>
    </row>
    <row r="367" spans="1:21" ht="15.75" customHeight="1">
      <c r="A367" s="20">
        <v>352</v>
      </c>
      <c r="B367" s="20" t="s">
        <v>2624</v>
      </c>
      <c r="C367" s="20" t="s">
        <v>1489</v>
      </c>
      <c r="D367" s="163" t="s">
        <v>1884</v>
      </c>
      <c r="E367" s="156">
        <v>44565</v>
      </c>
      <c r="F367" s="159">
        <v>4</v>
      </c>
      <c r="G367" s="159" t="s">
        <v>1512</v>
      </c>
      <c r="H367" s="20" t="s">
        <v>1055</v>
      </c>
      <c r="I367" s="164">
        <v>101</v>
      </c>
      <c r="J367" s="164">
        <v>9</v>
      </c>
      <c r="K367" s="165">
        <v>0.7</v>
      </c>
      <c r="L367" s="20">
        <v>19</v>
      </c>
      <c r="M367" s="20">
        <v>16</v>
      </c>
      <c r="N367" s="20">
        <v>2</v>
      </c>
      <c r="O367" s="20">
        <v>14</v>
      </c>
      <c r="P367" s="20"/>
      <c r="Q367" s="20" t="s">
        <v>1895</v>
      </c>
      <c r="R367" s="20">
        <v>170</v>
      </c>
      <c r="S367" s="20">
        <v>3221082005</v>
      </c>
      <c r="T367" s="20"/>
      <c r="U367" s="20" t="s">
        <v>1822</v>
      </c>
    </row>
    <row r="368" spans="1:21" ht="15.75" customHeight="1">
      <c r="A368" s="20">
        <v>353</v>
      </c>
      <c r="B368" s="20" t="s">
        <v>2624</v>
      </c>
      <c r="C368" s="20" t="s">
        <v>1489</v>
      </c>
      <c r="D368" s="163" t="s">
        <v>1884</v>
      </c>
      <c r="E368" s="156">
        <v>44565</v>
      </c>
      <c r="F368" s="159">
        <v>4</v>
      </c>
      <c r="G368" s="159" t="s">
        <v>1512</v>
      </c>
      <c r="H368" s="20" t="s">
        <v>1055</v>
      </c>
      <c r="I368" s="164">
        <v>102</v>
      </c>
      <c r="J368" s="164">
        <v>30</v>
      </c>
      <c r="K368" s="165">
        <v>4.3</v>
      </c>
      <c r="L368" s="20">
        <v>357</v>
      </c>
      <c r="M368" s="20">
        <v>308</v>
      </c>
      <c r="N368" s="20">
        <v>102</v>
      </c>
      <c r="O368" s="20">
        <v>205</v>
      </c>
      <c r="P368" s="20"/>
      <c r="Q368" s="20" t="s">
        <v>1896</v>
      </c>
      <c r="R368" s="20">
        <v>7758</v>
      </c>
      <c r="S368" s="20">
        <v>3221082005</v>
      </c>
      <c r="T368" s="20"/>
      <c r="U368" s="20" t="s">
        <v>1822</v>
      </c>
    </row>
    <row r="369" spans="1:21" ht="15.75" customHeight="1">
      <c r="A369" s="20">
        <v>354</v>
      </c>
      <c r="B369" s="20" t="s">
        <v>2624</v>
      </c>
      <c r="C369" s="20" t="s">
        <v>1489</v>
      </c>
      <c r="D369" s="163" t="s">
        <v>1884</v>
      </c>
      <c r="E369" s="156">
        <v>44565</v>
      </c>
      <c r="F369" s="159">
        <v>4</v>
      </c>
      <c r="G369" s="159" t="s">
        <v>1512</v>
      </c>
      <c r="H369" s="20" t="s">
        <v>1055</v>
      </c>
      <c r="I369" s="164">
        <v>103</v>
      </c>
      <c r="J369" s="164">
        <v>1</v>
      </c>
      <c r="K369" s="165">
        <v>0.5</v>
      </c>
      <c r="L369" s="20">
        <v>22</v>
      </c>
      <c r="M369" s="20">
        <v>20</v>
      </c>
      <c r="N369" s="20">
        <v>3</v>
      </c>
      <c r="O369" s="20">
        <v>17</v>
      </c>
      <c r="P369" s="20"/>
      <c r="Q369" s="20" t="s">
        <v>1897</v>
      </c>
      <c r="R369" s="20">
        <v>270</v>
      </c>
      <c r="S369" s="20">
        <v>3221082005</v>
      </c>
      <c r="T369" s="20" t="s">
        <v>1293</v>
      </c>
      <c r="U369" s="20" t="s">
        <v>1822</v>
      </c>
    </row>
    <row r="370" spans="1:21" ht="15.75" customHeight="1">
      <c r="A370" s="20">
        <v>355</v>
      </c>
      <c r="B370" s="20" t="s">
        <v>2624</v>
      </c>
      <c r="C370" s="20" t="s">
        <v>1489</v>
      </c>
      <c r="D370" s="163" t="s">
        <v>1884</v>
      </c>
      <c r="E370" s="156">
        <v>44565</v>
      </c>
      <c r="F370" s="159">
        <v>4</v>
      </c>
      <c r="G370" s="159" t="s">
        <v>1512</v>
      </c>
      <c r="H370" s="20" t="s">
        <v>1055</v>
      </c>
      <c r="I370" s="164">
        <v>103</v>
      </c>
      <c r="J370" s="164">
        <v>18</v>
      </c>
      <c r="K370" s="165">
        <v>3.2</v>
      </c>
      <c r="L370" s="20">
        <v>180</v>
      </c>
      <c r="M370" s="20">
        <v>155</v>
      </c>
      <c r="N370" s="20">
        <v>44</v>
      </c>
      <c r="O370" s="20">
        <v>111</v>
      </c>
      <c r="P370" s="20"/>
      <c r="Q370" s="20" t="s">
        <v>1898</v>
      </c>
      <c r="R370" s="20">
        <v>3240</v>
      </c>
      <c r="S370" s="20">
        <v>3221082005</v>
      </c>
      <c r="T370" s="20"/>
      <c r="U370" s="20" t="s">
        <v>1822</v>
      </c>
    </row>
    <row r="371" spans="1:21" ht="15.75" customHeight="1">
      <c r="A371" s="20">
        <v>356</v>
      </c>
      <c r="B371" s="20" t="s">
        <v>2624</v>
      </c>
      <c r="C371" s="20" t="s">
        <v>1489</v>
      </c>
      <c r="D371" s="163" t="s">
        <v>1884</v>
      </c>
      <c r="E371" s="156">
        <v>44565</v>
      </c>
      <c r="F371" s="159">
        <v>3</v>
      </c>
      <c r="G371" s="159" t="s">
        <v>1512</v>
      </c>
      <c r="H371" s="20" t="s">
        <v>1055</v>
      </c>
      <c r="I371" s="164">
        <v>108</v>
      </c>
      <c r="J371" s="164">
        <v>27</v>
      </c>
      <c r="K371" s="165">
        <v>1.7</v>
      </c>
      <c r="L371" s="20">
        <v>121</v>
      </c>
      <c r="M371" s="20">
        <v>104</v>
      </c>
      <c r="N371" s="20">
        <v>63</v>
      </c>
      <c r="O371" s="20">
        <v>40</v>
      </c>
      <c r="P371" s="20"/>
      <c r="Q371" s="20" t="s">
        <v>1899</v>
      </c>
      <c r="R371" s="20">
        <v>4956</v>
      </c>
      <c r="S371" s="20">
        <v>3221082005</v>
      </c>
      <c r="T371" s="20"/>
      <c r="U371" s="20" t="s">
        <v>1822</v>
      </c>
    </row>
    <row r="372" spans="1:21" ht="15.75" customHeight="1">
      <c r="A372" s="20">
        <v>357</v>
      </c>
      <c r="B372" s="20" t="s">
        <v>2624</v>
      </c>
      <c r="C372" s="20" t="s">
        <v>1280</v>
      </c>
      <c r="D372" s="163" t="s">
        <v>1900</v>
      </c>
      <c r="E372" s="156">
        <v>44565</v>
      </c>
      <c r="F372" s="159">
        <v>4</v>
      </c>
      <c r="G372" s="159" t="s">
        <v>1512</v>
      </c>
      <c r="H372" s="20" t="s">
        <v>1055</v>
      </c>
      <c r="I372" s="164">
        <v>24</v>
      </c>
      <c r="J372" s="164">
        <v>2</v>
      </c>
      <c r="K372" s="165">
        <v>3.2</v>
      </c>
      <c r="L372" s="20">
        <v>98</v>
      </c>
      <c r="M372" s="20">
        <v>87</v>
      </c>
      <c r="N372" s="20">
        <v>53</v>
      </c>
      <c r="O372" s="20">
        <v>32</v>
      </c>
      <c r="P372" s="20"/>
      <c r="Q372" s="20" t="s">
        <v>1901</v>
      </c>
      <c r="R372" s="20">
        <v>4204</v>
      </c>
      <c r="S372" s="20">
        <v>3222755400</v>
      </c>
      <c r="T372" s="20"/>
      <c r="U372" s="20" t="s">
        <v>864</v>
      </c>
    </row>
    <row r="373" spans="1:21" ht="15.75" customHeight="1">
      <c r="A373" s="20">
        <v>358</v>
      </c>
      <c r="B373" s="20" t="s">
        <v>2624</v>
      </c>
      <c r="C373" s="20" t="s">
        <v>1280</v>
      </c>
      <c r="D373" s="163" t="s">
        <v>1900</v>
      </c>
      <c r="E373" s="156">
        <v>44565</v>
      </c>
      <c r="F373" s="159">
        <v>4</v>
      </c>
      <c r="G373" s="159" t="s">
        <v>1512</v>
      </c>
      <c r="H373" s="20" t="s">
        <v>1055</v>
      </c>
      <c r="I373" s="164">
        <v>24</v>
      </c>
      <c r="J373" s="164">
        <v>3</v>
      </c>
      <c r="K373" s="165">
        <v>3.6</v>
      </c>
      <c r="L373" s="20">
        <v>140</v>
      </c>
      <c r="M373" s="20">
        <v>124</v>
      </c>
      <c r="N373" s="20">
        <v>77</v>
      </c>
      <c r="O373" s="20">
        <v>45</v>
      </c>
      <c r="P373" s="20"/>
      <c r="Q373" s="20" t="s">
        <v>1902</v>
      </c>
      <c r="R373" s="20">
        <v>6095</v>
      </c>
      <c r="S373" s="20">
        <v>3222755400</v>
      </c>
      <c r="T373" s="20"/>
      <c r="U373" s="20" t="s">
        <v>864</v>
      </c>
    </row>
    <row r="374" spans="1:21" ht="15.75" customHeight="1">
      <c r="A374" s="20">
        <v>359</v>
      </c>
      <c r="B374" s="20" t="s">
        <v>2624</v>
      </c>
      <c r="C374" s="20" t="s">
        <v>1280</v>
      </c>
      <c r="D374" s="163" t="s">
        <v>1900</v>
      </c>
      <c r="E374" s="156">
        <v>44565</v>
      </c>
      <c r="F374" s="159">
        <v>4</v>
      </c>
      <c r="G374" s="159" t="s">
        <v>1512</v>
      </c>
      <c r="H374" s="20" t="s">
        <v>1055</v>
      </c>
      <c r="I374" s="164">
        <v>24</v>
      </c>
      <c r="J374" s="164">
        <v>4</v>
      </c>
      <c r="K374" s="165">
        <v>5.3</v>
      </c>
      <c r="L374" s="20">
        <v>256</v>
      </c>
      <c r="M374" s="20">
        <v>229</v>
      </c>
      <c r="N374" s="20">
        <v>158</v>
      </c>
      <c r="O374" s="20">
        <v>67</v>
      </c>
      <c r="P374" s="20"/>
      <c r="Q374" s="20" t="s">
        <v>1903</v>
      </c>
      <c r="R374" s="20">
        <v>14562</v>
      </c>
      <c r="S374" s="20">
        <v>3222755400</v>
      </c>
      <c r="T374" s="20"/>
      <c r="U374" s="20" t="s">
        <v>864</v>
      </c>
    </row>
    <row r="375" spans="1:21" ht="15.75" customHeight="1">
      <c r="A375" s="20">
        <v>360</v>
      </c>
      <c r="B375" s="20" t="s">
        <v>2624</v>
      </c>
      <c r="C375" s="20" t="s">
        <v>1280</v>
      </c>
      <c r="D375" s="163" t="s">
        <v>1900</v>
      </c>
      <c r="E375" s="156">
        <v>44565</v>
      </c>
      <c r="F375" s="159">
        <v>4</v>
      </c>
      <c r="G375" s="159" t="s">
        <v>1512</v>
      </c>
      <c r="H375" s="20" t="s">
        <v>1055</v>
      </c>
      <c r="I375" s="164">
        <v>24</v>
      </c>
      <c r="J375" s="164">
        <v>5</v>
      </c>
      <c r="K375" s="165">
        <v>5</v>
      </c>
      <c r="L375" s="20">
        <v>377</v>
      </c>
      <c r="M375" s="20">
        <v>338</v>
      </c>
      <c r="N375" s="20">
        <v>237</v>
      </c>
      <c r="O375" s="20">
        <v>94</v>
      </c>
      <c r="P375" s="20"/>
      <c r="Q375" s="20" t="s">
        <v>1904</v>
      </c>
      <c r="R375" s="20">
        <v>20771</v>
      </c>
      <c r="S375" s="20">
        <v>3222755400</v>
      </c>
      <c r="T375" s="20"/>
      <c r="U375" s="20" t="s">
        <v>864</v>
      </c>
    </row>
    <row r="376" spans="1:21" ht="15.75" customHeight="1">
      <c r="A376" s="20">
        <v>361</v>
      </c>
      <c r="B376" s="20" t="s">
        <v>2624</v>
      </c>
      <c r="C376" s="20" t="s">
        <v>1280</v>
      </c>
      <c r="D376" s="163" t="s">
        <v>1900</v>
      </c>
      <c r="E376" s="156">
        <v>44565</v>
      </c>
      <c r="F376" s="159">
        <v>4</v>
      </c>
      <c r="G376" s="159" t="s">
        <v>1512</v>
      </c>
      <c r="H376" s="20" t="s">
        <v>1055</v>
      </c>
      <c r="I376" s="164">
        <v>24</v>
      </c>
      <c r="J376" s="164">
        <v>6</v>
      </c>
      <c r="K376" s="165">
        <v>5.5</v>
      </c>
      <c r="L376" s="20">
        <v>426</v>
      </c>
      <c r="M376" s="20">
        <v>380</v>
      </c>
      <c r="N376" s="20">
        <v>269</v>
      </c>
      <c r="O376" s="20">
        <v>103</v>
      </c>
      <c r="P376" s="20"/>
      <c r="Q376" s="20" t="s">
        <v>1905</v>
      </c>
      <c r="R376" s="20">
        <v>23706</v>
      </c>
      <c r="S376" s="20">
        <v>3222755400</v>
      </c>
      <c r="T376" s="20"/>
      <c r="U376" s="20" t="s">
        <v>864</v>
      </c>
    </row>
    <row r="377" spans="1:21" ht="15.75" customHeight="1">
      <c r="A377" s="20">
        <v>362</v>
      </c>
      <c r="B377" s="20" t="s">
        <v>2624</v>
      </c>
      <c r="C377" s="20" t="s">
        <v>1280</v>
      </c>
      <c r="D377" s="163" t="s">
        <v>1900</v>
      </c>
      <c r="E377" s="156">
        <v>44565</v>
      </c>
      <c r="F377" s="159">
        <v>4</v>
      </c>
      <c r="G377" s="159" t="s">
        <v>1512</v>
      </c>
      <c r="H377" s="20" t="s">
        <v>1055</v>
      </c>
      <c r="I377" s="164">
        <v>26</v>
      </c>
      <c r="J377" s="164">
        <v>12</v>
      </c>
      <c r="K377" s="165">
        <v>1.6</v>
      </c>
      <c r="L377" s="20">
        <v>151</v>
      </c>
      <c r="M377" s="20">
        <v>130</v>
      </c>
      <c r="N377" s="20">
        <v>68</v>
      </c>
      <c r="O377" s="20">
        <v>61</v>
      </c>
      <c r="P377" s="20"/>
      <c r="Q377" s="20" t="s">
        <v>1906</v>
      </c>
      <c r="R377" s="20">
        <v>5058</v>
      </c>
      <c r="S377" s="20">
        <v>3222755400</v>
      </c>
      <c r="T377" s="20"/>
      <c r="U377" s="20" t="s">
        <v>864</v>
      </c>
    </row>
    <row r="378" spans="1:21" ht="15.75" customHeight="1">
      <c r="A378" s="20">
        <v>363</v>
      </c>
      <c r="B378" s="20" t="s">
        <v>2624</v>
      </c>
      <c r="C378" s="20" t="s">
        <v>1280</v>
      </c>
      <c r="D378" s="163" t="s">
        <v>1900</v>
      </c>
      <c r="E378" s="156">
        <v>44565</v>
      </c>
      <c r="F378" s="159">
        <v>4</v>
      </c>
      <c r="G378" s="159" t="s">
        <v>1512</v>
      </c>
      <c r="H378" s="20" t="s">
        <v>1055</v>
      </c>
      <c r="I378" s="164">
        <v>35</v>
      </c>
      <c r="J378" s="164">
        <v>1</v>
      </c>
      <c r="K378" s="165">
        <v>2.1</v>
      </c>
      <c r="L378" s="20">
        <v>116</v>
      </c>
      <c r="M378" s="20">
        <v>102</v>
      </c>
      <c r="N378" s="20">
        <v>53</v>
      </c>
      <c r="O378" s="20">
        <v>47</v>
      </c>
      <c r="P378" s="20"/>
      <c r="Q378" s="20" t="s">
        <v>1907</v>
      </c>
      <c r="R378" s="20">
        <v>4196</v>
      </c>
      <c r="S378" s="20">
        <v>3222755400</v>
      </c>
      <c r="T378" s="20"/>
      <c r="U378" s="20" t="s">
        <v>864</v>
      </c>
    </row>
    <row r="379" spans="1:21" ht="15.75" customHeight="1">
      <c r="A379" s="20">
        <v>364</v>
      </c>
      <c r="B379" s="20" t="s">
        <v>2624</v>
      </c>
      <c r="C379" s="20" t="s">
        <v>1280</v>
      </c>
      <c r="D379" s="163" t="s">
        <v>1900</v>
      </c>
      <c r="E379" s="156">
        <v>44565</v>
      </c>
      <c r="F379" s="159">
        <v>4</v>
      </c>
      <c r="G379" s="159" t="s">
        <v>1512</v>
      </c>
      <c r="H379" s="20" t="s">
        <v>1055</v>
      </c>
      <c r="I379" s="164">
        <v>37</v>
      </c>
      <c r="J379" s="164">
        <v>4</v>
      </c>
      <c r="K379" s="165">
        <v>6.3</v>
      </c>
      <c r="L379" s="20">
        <v>481</v>
      </c>
      <c r="M379" s="20">
        <v>420</v>
      </c>
      <c r="N379" s="20">
        <v>165</v>
      </c>
      <c r="O379" s="20">
        <v>251</v>
      </c>
      <c r="P379" s="20"/>
      <c r="Q379" s="20" t="s">
        <v>1908</v>
      </c>
      <c r="R379" s="20">
        <v>12675</v>
      </c>
      <c r="S379" s="20">
        <v>3222755400</v>
      </c>
      <c r="T379" s="20"/>
      <c r="U379" s="20" t="s">
        <v>864</v>
      </c>
    </row>
    <row r="380" spans="1:21" ht="15.75" customHeight="1">
      <c r="A380" s="20">
        <v>365</v>
      </c>
      <c r="B380" s="20" t="s">
        <v>2624</v>
      </c>
      <c r="C380" s="20" t="s">
        <v>1280</v>
      </c>
      <c r="D380" s="163" t="s">
        <v>1900</v>
      </c>
      <c r="E380" s="156">
        <v>44565</v>
      </c>
      <c r="F380" s="159">
        <v>4</v>
      </c>
      <c r="G380" s="159" t="s">
        <v>1512</v>
      </c>
      <c r="H380" s="20" t="s">
        <v>1055</v>
      </c>
      <c r="I380" s="164">
        <v>51</v>
      </c>
      <c r="J380" s="164">
        <v>3</v>
      </c>
      <c r="K380" s="165">
        <v>4.0999999999999996</v>
      </c>
      <c r="L380" s="20">
        <v>430</v>
      </c>
      <c r="M380" s="20">
        <v>369</v>
      </c>
      <c r="N380" s="20">
        <v>198</v>
      </c>
      <c r="O380" s="20">
        <v>169</v>
      </c>
      <c r="P380" s="20"/>
      <c r="Q380" s="20" t="s">
        <v>1909</v>
      </c>
      <c r="R380" s="20">
        <v>15093</v>
      </c>
      <c r="S380" s="20">
        <v>3222755400</v>
      </c>
      <c r="T380" s="20" t="s">
        <v>1293</v>
      </c>
      <c r="U380" s="20" t="s">
        <v>864</v>
      </c>
    </row>
    <row r="381" spans="1:21" ht="15.75" customHeight="1">
      <c r="A381" s="20">
        <v>366</v>
      </c>
      <c r="B381" s="20" t="s">
        <v>2624</v>
      </c>
      <c r="C381" s="20" t="s">
        <v>1280</v>
      </c>
      <c r="D381" s="163" t="s">
        <v>1900</v>
      </c>
      <c r="E381" s="156">
        <v>44565</v>
      </c>
      <c r="F381" s="159">
        <v>4</v>
      </c>
      <c r="G381" s="159" t="s">
        <v>1512</v>
      </c>
      <c r="H381" s="20" t="s">
        <v>1055</v>
      </c>
      <c r="I381" s="164">
        <v>65</v>
      </c>
      <c r="J381" s="164">
        <v>9</v>
      </c>
      <c r="K381" s="165">
        <v>0.8</v>
      </c>
      <c r="L381" s="20">
        <v>56</v>
      </c>
      <c r="M381" s="20">
        <v>51</v>
      </c>
      <c r="N381" s="20">
        <v>19</v>
      </c>
      <c r="O381" s="20">
        <v>31</v>
      </c>
      <c r="P381" s="20"/>
      <c r="Q381" s="20" t="s">
        <v>1910</v>
      </c>
      <c r="R381" s="20">
        <v>1749</v>
      </c>
      <c r="S381" s="20">
        <v>3222755400</v>
      </c>
      <c r="T381" s="20"/>
      <c r="U381" s="20" t="s">
        <v>864</v>
      </c>
    </row>
    <row r="382" spans="1:21" ht="15.75" customHeight="1">
      <c r="A382" s="20">
        <v>367</v>
      </c>
      <c r="B382" s="20" t="s">
        <v>2624</v>
      </c>
      <c r="C382" s="20" t="s">
        <v>1280</v>
      </c>
      <c r="D382" s="163" t="s">
        <v>1900</v>
      </c>
      <c r="E382" s="156">
        <v>44565</v>
      </c>
      <c r="F382" s="159">
        <v>4</v>
      </c>
      <c r="G382" s="159" t="s">
        <v>1512</v>
      </c>
      <c r="H382" s="20" t="s">
        <v>1055</v>
      </c>
      <c r="I382" s="164">
        <v>65</v>
      </c>
      <c r="J382" s="164">
        <v>10</v>
      </c>
      <c r="K382" s="165">
        <v>3.6</v>
      </c>
      <c r="L382" s="20">
        <v>281</v>
      </c>
      <c r="M382" s="20">
        <v>244</v>
      </c>
      <c r="N382" s="20">
        <v>147</v>
      </c>
      <c r="O382" s="20">
        <v>95</v>
      </c>
      <c r="P382" s="20"/>
      <c r="Q382" s="20" t="s">
        <v>1911</v>
      </c>
      <c r="R382" s="20">
        <v>11769</v>
      </c>
      <c r="S382" s="20">
        <v>3222755400</v>
      </c>
      <c r="T382" s="20"/>
      <c r="U382" s="20" t="s">
        <v>864</v>
      </c>
    </row>
    <row r="383" spans="1:21" ht="15.75" customHeight="1">
      <c r="A383" s="20">
        <v>368</v>
      </c>
      <c r="B383" s="20" t="s">
        <v>2624</v>
      </c>
      <c r="C383" s="20" t="s">
        <v>1280</v>
      </c>
      <c r="D383" s="163" t="s">
        <v>1900</v>
      </c>
      <c r="E383" s="156">
        <v>44565</v>
      </c>
      <c r="F383" s="159">
        <v>4</v>
      </c>
      <c r="G383" s="159" t="s">
        <v>1512</v>
      </c>
      <c r="H383" s="20" t="s">
        <v>1055</v>
      </c>
      <c r="I383" s="164">
        <v>65</v>
      </c>
      <c r="J383" s="164">
        <v>14</v>
      </c>
      <c r="K383" s="165">
        <v>0.4</v>
      </c>
      <c r="L383" s="20">
        <v>19</v>
      </c>
      <c r="M383" s="20">
        <v>18</v>
      </c>
      <c r="N383" s="20">
        <v>7</v>
      </c>
      <c r="O383" s="20">
        <v>11</v>
      </c>
      <c r="P383" s="20"/>
      <c r="Q383" s="20" t="s">
        <v>1912</v>
      </c>
      <c r="R383" s="20">
        <v>789</v>
      </c>
      <c r="S383" s="20">
        <v>3222755400</v>
      </c>
      <c r="T383" s="20"/>
      <c r="U383" s="20" t="s">
        <v>864</v>
      </c>
    </row>
    <row r="384" spans="1:21" ht="15.75" customHeight="1">
      <c r="A384" s="20">
        <v>369</v>
      </c>
      <c r="B384" s="20" t="s">
        <v>2624</v>
      </c>
      <c r="C384" s="20" t="s">
        <v>1280</v>
      </c>
      <c r="D384" s="163" t="s">
        <v>1900</v>
      </c>
      <c r="E384" s="156">
        <v>44565</v>
      </c>
      <c r="F384" s="159">
        <v>4</v>
      </c>
      <c r="G384" s="159" t="s">
        <v>1512</v>
      </c>
      <c r="H384" s="20" t="s">
        <v>1055</v>
      </c>
      <c r="I384" s="164">
        <v>67</v>
      </c>
      <c r="J384" s="164">
        <v>12</v>
      </c>
      <c r="K384" s="165">
        <v>0.4</v>
      </c>
      <c r="L384" s="20">
        <v>38</v>
      </c>
      <c r="M384" s="20">
        <v>33</v>
      </c>
      <c r="N384" s="20">
        <v>11</v>
      </c>
      <c r="O384" s="20">
        <v>22</v>
      </c>
      <c r="P384" s="20"/>
      <c r="Q384" s="20" t="s">
        <v>1913</v>
      </c>
      <c r="R384" s="20">
        <v>866</v>
      </c>
      <c r="S384" s="20">
        <v>3222755400</v>
      </c>
      <c r="T384" s="20" t="s">
        <v>1293</v>
      </c>
      <c r="U384" s="20" t="s">
        <v>864</v>
      </c>
    </row>
    <row r="385" spans="1:21" ht="15.75" customHeight="1">
      <c r="A385" s="20">
        <v>370</v>
      </c>
      <c r="B385" s="20" t="s">
        <v>2624</v>
      </c>
      <c r="C385" s="20" t="s">
        <v>1280</v>
      </c>
      <c r="D385" s="163" t="s">
        <v>1900</v>
      </c>
      <c r="E385" s="156">
        <v>44565</v>
      </c>
      <c r="F385" s="159">
        <v>4</v>
      </c>
      <c r="G385" s="159" t="s">
        <v>1512</v>
      </c>
      <c r="H385" s="20" t="s">
        <v>1055</v>
      </c>
      <c r="I385" s="164">
        <v>77</v>
      </c>
      <c r="J385" s="164">
        <v>6</v>
      </c>
      <c r="K385" s="165">
        <v>3</v>
      </c>
      <c r="L385" s="20">
        <v>195</v>
      </c>
      <c r="M385" s="20">
        <v>176</v>
      </c>
      <c r="N385" s="20">
        <v>106</v>
      </c>
      <c r="O385" s="20">
        <v>66</v>
      </c>
      <c r="P385" s="20"/>
      <c r="Q385" s="20" t="s">
        <v>1914</v>
      </c>
      <c r="R385" s="20">
        <v>10374</v>
      </c>
      <c r="S385" s="20">
        <v>3222755400</v>
      </c>
      <c r="T385" s="20"/>
      <c r="U385" s="20" t="s">
        <v>864</v>
      </c>
    </row>
    <row r="386" spans="1:21" ht="15.75" customHeight="1">
      <c r="A386" s="20">
        <v>371</v>
      </c>
      <c r="B386" s="20" t="s">
        <v>2624</v>
      </c>
      <c r="C386" s="20" t="s">
        <v>1280</v>
      </c>
      <c r="D386" s="163" t="s">
        <v>1900</v>
      </c>
      <c r="E386" s="156">
        <v>44565</v>
      </c>
      <c r="F386" s="159">
        <v>4</v>
      </c>
      <c r="G386" s="159" t="s">
        <v>1512</v>
      </c>
      <c r="H386" s="20" t="s">
        <v>1055</v>
      </c>
      <c r="I386" s="164">
        <v>79</v>
      </c>
      <c r="J386" s="164">
        <v>5</v>
      </c>
      <c r="K386" s="165">
        <v>2.2000000000000002</v>
      </c>
      <c r="L386" s="20">
        <v>130</v>
      </c>
      <c r="M386" s="20">
        <v>111</v>
      </c>
      <c r="N386" s="20">
        <v>14</v>
      </c>
      <c r="O386" s="20">
        <v>97</v>
      </c>
      <c r="P386" s="20"/>
      <c r="Q386" s="20" t="s">
        <v>1915</v>
      </c>
      <c r="R386" s="20">
        <v>1080</v>
      </c>
      <c r="S386" s="20">
        <v>3222755400</v>
      </c>
      <c r="T386" s="20"/>
      <c r="U386" s="20" t="s">
        <v>864</v>
      </c>
    </row>
    <row r="387" spans="1:21" ht="15.75" customHeight="1">
      <c r="A387" s="20">
        <v>372</v>
      </c>
      <c r="B387" s="20" t="s">
        <v>2624</v>
      </c>
      <c r="C387" s="20" t="s">
        <v>1280</v>
      </c>
      <c r="D387" s="163" t="s">
        <v>1900</v>
      </c>
      <c r="E387" s="156">
        <v>44565</v>
      </c>
      <c r="F387" s="159">
        <v>4</v>
      </c>
      <c r="G387" s="159" t="s">
        <v>1512</v>
      </c>
      <c r="H387" s="20" t="s">
        <v>1055</v>
      </c>
      <c r="I387" s="164">
        <v>79</v>
      </c>
      <c r="J387" s="164">
        <v>8</v>
      </c>
      <c r="K387" s="165">
        <v>2</v>
      </c>
      <c r="L387" s="20">
        <v>103</v>
      </c>
      <c r="M387" s="20">
        <v>88</v>
      </c>
      <c r="N387" s="20">
        <v>14</v>
      </c>
      <c r="O387" s="20">
        <v>74</v>
      </c>
      <c r="P387" s="20"/>
      <c r="Q387" s="20" t="s">
        <v>1916</v>
      </c>
      <c r="R387" s="20">
        <v>1100</v>
      </c>
      <c r="S387" s="20">
        <v>3222755400</v>
      </c>
      <c r="T387" s="20"/>
      <c r="U387" s="20" t="s">
        <v>864</v>
      </c>
    </row>
    <row r="388" spans="1:21" ht="15.75" customHeight="1">
      <c r="A388" s="20">
        <v>373</v>
      </c>
      <c r="B388" s="20" t="s">
        <v>2624</v>
      </c>
      <c r="C388" s="20" t="s">
        <v>1280</v>
      </c>
      <c r="D388" s="163" t="s">
        <v>1900</v>
      </c>
      <c r="E388" s="156">
        <v>44565</v>
      </c>
      <c r="F388" s="159">
        <v>4</v>
      </c>
      <c r="G388" s="159" t="s">
        <v>1512</v>
      </c>
      <c r="H388" s="20" t="s">
        <v>1055</v>
      </c>
      <c r="I388" s="164">
        <v>79</v>
      </c>
      <c r="J388" s="164">
        <v>9</v>
      </c>
      <c r="K388" s="165">
        <v>0.3</v>
      </c>
      <c r="L388" s="20">
        <v>20</v>
      </c>
      <c r="M388" s="20">
        <v>17</v>
      </c>
      <c r="N388" s="20">
        <v>3</v>
      </c>
      <c r="O388" s="20">
        <v>14</v>
      </c>
      <c r="P388" s="20"/>
      <c r="Q388" s="20" t="s">
        <v>1917</v>
      </c>
      <c r="R388" s="20">
        <v>204</v>
      </c>
      <c r="S388" s="20">
        <v>3222755400</v>
      </c>
      <c r="T388" s="20"/>
      <c r="U388" s="20" t="s">
        <v>864</v>
      </c>
    </row>
    <row r="389" spans="1:21" ht="15.75" customHeight="1">
      <c r="A389" s="20">
        <v>374</v>
      </c>
      <c r="B389" s="20" t="s">
        <v>2624</v>
      </c>
      <c r="C389" s="20" t="s">
        <v>1280</v>
      </c>
      <c r="D389" s="163" t="s">
        <v>1900</v>
      </c>
      <c r="E389" s="156">
        <v>44565</v>
      </c>
      <c r="F389" s="159">
        <v>4</v>
      </c>
      <c r="G389" s="159" t="s">
        <v>1512</v>
      </c>
      <c r="H389" s="20" t="s">
        <v>1055</v>
      </c>
      <c r="I389" s="164">
        <v>80</v>
      </c>
      <c r="J389" s="164">
        <v>6</v>
      </c>
      <c r="K389" s="165">
        <v>0.2</v>
      </c>
      <c r="L389" s="20">
        <v>8</v>
      </c>
      <c r="M389" s="20">
        <v>7</v>
      </c>
      <c r="N389" s="20">
        <v>1</v>
      </c>
      <c r="O389" s="20">
        <v>6</v>
      </c>
      <c r="P389" s="20"/>
      <c r="Q389" s="20" t="s">
        <v>1918</v>
      </c>
      <c r="R389" s="20">
        <v>56</v>
      </c>
      <c r="S389" s="20">
        <v>3222755400</v>
      </c>
      <c r="T389" s="20"/>
      <c r="U389" s="20" t="s">
        <v>864</v>
      </c>
    </row>
    <row r="390" spans="1:21" ht="15.75" customHeight="1">
      <c r="A390" s="20">
        <v>375</v>
      </c>
      <c r="B390" s="20" t="s">
        <v>2624</v>
      </c>
      <c r="C390" s="20" t="s">
        <v>1280</v>
      </c>
      <c r="D390" s="163" t="s">
        <v>1900</v>
      </c>
      <c r="E390" s="156">
        <v>44565</v>
      </c>
      <c r="F390" s="159">
        <v>4</v>
      </c>
      <c r="G390" s="159" t="s">
        <v>1512</v>
      </c>
      <c r="H390" s="20" t="s">
        <v>1055</v>
      </c>
      <c r="I390" s="164">
        <v>80</v>
      </c>
      <c r="J390" s="167" t="s">
        <v>1146</v>
      </c>
      <c r="K390" s="165">
        <v>2</v>
      </c>
      <c r="L390" s="20">
        <v>172</v>
      </c>
      <c r="M390" s="20">
        <v>148</v>
      </c>
      <c r="N390" s="20">
        <v>37</v>
      </c>
      <c r="O390" s="20">
        <v>110</v>
      </c>
      <c r="P390" s="20"/>
      <c r="Q390" s="20" t="s">
        <v>1919</v>
      </c>
      <c r="R390" s="20">
        <v>2736</v>
      </c>
      <c r="S390" s="20">
        <v>3222755400</v>
      </c>
      <c r="T390" s="20"/>
      <c r="U390" s="20" t="s">
        <v>864</v>
      </c>
    </row>
    <row r="391" spans="1:21" ht="15.75" customHeight="1">
      <c r="A391" s="20">
        <v>376</v>
      </c>
      <c r="B391" s="20" t="s">
        <v>2624</v>
      </c>
      <c r="C391" s="20" t="s">
        <v>1280</v>
      </c>
      <c r="D391" s="163" t="s">
        <v>1900</v>
      </c>
      <c r="E391" s="156">
        <v>44565</v>
      </c>
      <c r="F391" s="159">
        <v>4</v>
      </c>
      <c r="G391" s="159" t="s">
        <v>1512</v>
      </c>
      <c r="H391" s="20" t="s">
        <v>1055</v>
      </c>
      <c r="I391" s="164">
        <v>97</v>
      </c>
      <c r="J391" s="164">
        <v>11</v>
      </c>
      <c r="K391" s="165">
        <v>2.9</v>
      </c>
      <c r="L391" s="20">
        <v>172</v>
      </c>
      <c r="M391" s="20">
        <v>146</v>
      </c>
      <c r="N391" s="20">
        <v>36</v>
      </c>
      <c r="O391" s="20">
        <v>110</v>
      </c>
      <c r="P391" s="20"/>
      <c r="Q391" s="20" t="s">
        <v>1920</v>
      </c>
      <c r="R391" s="20">
        <v>2482</v>
      </c>
      <c r="S391" s="20">
        <v>3222755400</v>
      </c>
      <c r="T391" s="20" t="s">
        <v>1293</v>
      </c>
      <c r="U391" s="20" t="s">
        <v>864</v>
      </c>
    </row>
    <row r="392" spans="1:21" ht="15.75" customHeight="1">
      <c r="A392" s="20">
        <v>377</v>
      </c>
      <c r="B392" s="20" t="s">
        <v>2624</v>
      </c>
      <c r="C392" s="20" t="s">
        <v>1280</v>
      </c>
      <c r="D392" s="163" t="s">
        <v>1921</v>
      </c>
      <c r="E392" s="156">
        <v>44565</v>
      </c>
      <c r="F392" s="159">
        <v>4</v>
      </c>
      <c r="G392" s="159" t="s">
        <v>1512</v>
      </c>
      <c r="H392" s="20" t="s">
        <v>1055</v>
      </c>
      <c r="I392" s="164">
        <v>26</v>
      </c>
      <c r="J392" s="164">
        <v>3</v>
      </c>
      <c r="K392" s="165">
        <v>1.8</v>
      </c>
      <c r="L392" s="20">
        <v>148</v>
      </c>
      <c r="M392" s="20">
        <v>129</v>
      </c>
      <c r="N392" s="20">
        <v>78</v>
      </c>
      <c r="O392" s="20">
        <v>50</v>
      </c>
      <c r="P392" s="20"/>
      <c r="Q392" s="20" t="s">
        <v>1922</v>
      </c>
      <c r="R392" s="20">
        <v>6172</v>
      </c>
      <c r="S392" s="20">
        <v>3222755400</v>
      </c>
      <c r="T392" s="20"/>
      <c r="U392" s="20" t="s">
        <v>864</v>
      </c>
    </row>
    <row r="393" spans="1:21" ht="15.75" customHeight="1">
      <c r="A393" s="20">
        <v>378</v>
      </c>
      <c r="B393" s="20" t="s">
        <v>2624</v>
      </c>
      <c r="C393" s="20" t="s">
        <v>1280</v>
      </c>
      <c r="D393" s="163" t="s">
        <v>1921</v>
      </c>
      <c r="E393" s="156">
        <v>44565</v>
      </c>
      <c r="F393" s="159">
        <v>4</v>
      </c>
      <c r="G393" s="159" t="s">
        <v>1512</v>
      </c>
      <c r="H393" s="20" t="s">
        <v>1055</v>
      </c>
      <c r="I393" s="164">
        <v>81</v>
      </c>
      <c r="J393" s="164">
        <v>6</v>
      </c>
      <c r="K393" s="165">
        <v>4.0999999999999996</v>
      </c>
      <c r="L393" s="20">
        <v>241</v>
      </c>
      <c r="M393" s="20">
        <v>212</v>
      </c>
      <c r="N393" s="20">
        <v>156</v>
      </c>
      <c r="O393" s="20">
        <v>52</v>
      </c>
      <c r="P393" s="20"/>
      <c r="Q393" s="20" t="s">
        <v>1923</v>
      </c>
      <c r="R393" s="20">
        <v>13113</v>
      </c>
      <c r="S393" s="20">
        <v>3222755400</v>
      </c>
      <c r="T393" s="20"/>
      <c r="U393" s="20" t="s">
        <v>864</v>
      </c>
    </row>
    <row r="394" spans="1:21" ht="15.75" customHeight="1">
      <c r="A394" s="20">
        <v>379</v>
      </c>
      <c r="B394" s="20" t="s">
        <v>2624</v>
      </c>
      <c r="C394" s="20" t="s">
        <v>1280</v>
      </c>
      <c r="D394" s="163" t="s">
        <v>1921</v>
      </c>
      <c r="E394" s="156">
        <v>44565</v>
      </c>
      <c r="F394" s="159">
        <v>4</v>
      </c>
      <c r="G394" s="159" t="s">
        <v>1512</v>
      </c>
      <c r="H394" s="20" t="s">
        <v>1055</v>
      </c>
      <c r="I394" s="164">
        <v>94</v>
      </c>
      <c r="J394" s="164">
        <v>4</v>
      </c>
      <c r="K394" s="165">
        <v>2.9</v>
      </c>
      <c r="L394" s="20">
        <v>295</v>
      </c>
      <c r="M394" s="20">
        <v>255</v>
      </c>
      <c r="N394" s="20">
        <v>155</v>
      </c>
      <c r="O394" s="20">
        <v>97</v>
      </c>
      <c r="P394" s="20"/>
      <c r="Q394" s="20" t="s">
        <v>1924</v>
      </c>
      <c r="R394" s="20">
        <v>12253</v>
      </c>
      <c r="S394" s="20">
        <v>3222755400</v>
      </c>
      <c r="T394" s="20"/>
      <c r="U394" s="20" t="s">
        <v>864</v>
      </c>
    </row>
    <row r="395" spans="1:21" ht="15.75" customHeight="1">
      <c r="A395" s="20">
        <v>380</v>
      </c>
      <c r="B395" s="20" t="s">
        <v>2624</v>
      </c>
      <c r="C395" s="20" t="s">
        <v>1280</v>
      </c>
      <c r="D395" s="163" t="s">
        <v>1921</v>
      </c>
      <c r="E395" s="156">
        <v>44565</v>
      </c>
      <c r="F395" s="159">
        <v>4</v>
      </c>
      <c r="G395" s="159" t="s">
        <v>1512</v>
      </c>
      <c r="H395" s="20" t="s">
        <v>1055</v>
      </c>
      <c r="I395" s="164">
        <v>94</v>
      </c>
      <c r="J395" s="164">
        <v>6</v>
      </c>
      <c r="K395" s="165">
        <v>3.5</v>
      </c>
      <c r="L395" s="20">
        <v>238</v>
      </c>
      <c r="M395" s="20">
        <v>209</v>
      </c>
      <c r="N395" s="20">
        <v>129</v>
      </c>
      <c r="O395" s="20">
        <v>76</v>
      </c>
      <c r="P395" s="20"/>
      <c r="Q395" s="20" t="s">
        <v>1925</v>
      </c>
      <c r="R395" s="20">
        <v>10678</v>
      </c>
      <c r="S395" s="20">
        <v>3222755400</v>
      </c>
      <c r="T395" s="20"/>
      <c r="U395" s="20" t="s">
        <v>864</v>
      </c>
    </row>
    <row r="396" spans="1:21" ht="15.75" customHeight="1">
      <c r="A396" s="20">
        <v>381</v>
      </c>
      <c r="B396" s="20" t="s">
        <v>2624</v>
      </c>
      <c r="C396" s="20" t="s">
        <v>1280</v>
      </c>
      <c r="D396" s="163" t="s">
        <v>1921</v>
      </c>
      <c r="E396" s="156">
        <v>44565</v>
      </c>
      <c r="F396" s="159">
        <v>4</v>
      </c>
      <c r="G396" s="159" t="s">
        <v>1512</v>
      </c>
      <c r="H396" s="20" t="s">
        <v>1055</v>
      </c>
      <c r="I396" s="164">
        <v>108</v>
      </c>
      <c r="J396" s="164">
        <v>1</v>
      </c>
      <c r="K396" s="165">
        <v>4.5</v>
      </c>
      <c r="L396" s="20">
        <v>425</v>
      </c>
      <c r="M396" s="20">
        <v>375</v>
      </c>
      <c r="N396" s="20">
        <v>137</v>
      </c>
      <c r="O396" s="20">
        <v>231</v>
      </c>
      <c r="P396" s="20"/>
      <c r="Q396" s="20" t="s">
        <v>1926</v>
      </c>
      <c r="R396" s="20">
        <v>12474</v>
      </c>
      <c r="S396" s="20">
        <v>3222755400</v>
      </c>
      <c r="T396" s="20"/>
      <c r="U396" s="20" t="s">
        <v>864</v>
      </c>
    </row>
    <row r="397" spans="1:21" ht="15.75" customHeight="1">
      <c r="A397" s="20">
        <v>382</v>
      </c>
      <c r="B397" s="20" t="s">
        <v>2624</v>
      </c>
      <c r="C397" s="20" t="s">
        <v>1280</v>
      </c>
      <c r="D397" s="163" t="s">
        <v>1921</v>
      </c>
      <c r="E397" s="156">
        <v>44565</v>
      </c>
      <c r="F397" s="159">
        <v>4</v>
      </c>
      <c r="G397" s="159" t="s">
        <v>1512</v>
      </c>
      <c r="H397" s="20" t="s">
        <v>1055</v>
      </c>
      <c r="I397" s="164">
        <v>115</v>
      </c>
      <c r="J397" s="164">
        <v>1</v>
      </c>
      <c r="K397" s="165">
        <v>9.3000000000000007</v>
      </c>
      <c r="L397" s="20">
        <v>799</v>
      </c>
      <c r="M397" s="20">
        <v>702</v>
      </c>
      <c r="N397" s="20">
        <v>462</v>
      </c>
      <c r="O397" s="20">
        <v>231</v>
      </c>
      <c r="P397" s="20"/>
      <c r="Q397" s="20" t="s">
        <v>1927</v>
      </c>
      <c r="R397" s="20">
        <v>38871</v>
      </c>
      <c r="S397" s="20">
        <v>3222755400</v>
      </c>
      <c r="T397" s="20"/>
      <c r="U397" s="20" t="s">
        <v>864</v>
      </c>
    </row>
    <row r="398" spans="1:21" ht="15.75" customHeight="1">
      <c r="A398" s="20">
        <v>383</v>
      </c>
      <c r="B398" s="20" t="s">
        <v>2624</v>
      </c>
      <c r="C398" s="20" t="s">
        <v>1280</v>
      </c>
      <c r="D398" s="163" t="s">
        <v>1921</v>
      </c>
      <c r="E398" s="156">
        <v>44565</v>
      </c>
      <c r="F398" s="159">
        <v>4</v>
      </c>
      <c r="G398" s="159" t="s">
        <v>1512</v>
      </c>
      <c r="H398" s="20" t="s">
        <v>1055</v>
      </c>
      <c r="I398" s="164">
        <v>115</v>
      </c>
      <c r="J398" s="164">
        <v>2</v>
      </c>
      <c r="K398" s="165">
        <v>0.4</v>
      </c>
      <c r="L398" s="20">
        <v>34</v>
      </c>
      <c r="M398" s="20">
        <v>29</v>
      </c>
      <c r="N398" s="20">
        <v>19</v>
      </c>
      <c r="O398" s="20">
        <v>10</v>
      </c>
      <c r="P398" s="20"/>
      <c r="Q398" s="20" t="s">
        <v>1928</v>
      </c>
      <c r="R398" s="20">
        <v>1453</v>
      </c>
      <c r="S398" s="20">
        <v>3222755400</v>
      </c>
      <c r="T398" s="20"/>
      <c r="U398" s="20" t="s">
        <v>864</v>
      </c>
    </row>
    <row r="399" spans="1:21" ht="15.75" customHeight="1">
      <c r="A399" s="20">
        <v>384</v>
      </c>
      <c r="B399" s="20" t="s">
        <v>2624</v>
      </c>
      <c r="C399" s="20" t="s">
        <v>1280</v>
      </c>
      <c r="D399" s="163" t="s">
        <v>1921</v>
      </c>
      <c r="E399" s="156">
        <v>44565</v>
      </c>
      <c r="F399" s="159">
        <v>4</v>
      </c>
      <c r="G399" s="159" t="s">
        <v>1512</v>
      </c>
      <c r="H399" s="20" t="s">
        <v>1055</v>
      </c>
      <c r="I399" s="164">
        <v>116</v>
      </c>
      <c r="J399" s="164">
        <v>2</v>
      </c>
      <c r="K399" s="165">
        <v>0.8</v>
      </c>
      <c r="L399" s="20">
        <v>74</v>
      </c>
      <c r="M399" s="20">
        <v>65</v>
      </c>
      <c r="N399" s="20">
        <v>31</v>
      </c>
      <c r="O399" s="20">
        <v>33</v>
      </c>
      <c r="P399" s="20"/>
      <c r="Q399" s="20" t="s">
        <v>1929</v>
      </c>
      <c r="R399" s="20">
        <v>2566</v>
      </c>
      <c r="S399" s="20">
        <v>3222755400</v>
      </c>
      <c r="T399" s="20" t="s">
        <v>1293</v>
      </c>
      <c r="U399" s="20" t="s">
        <v>864</v>
      </c>
    </row>
    <row r="400" spans="1:21" ht="15.75" customHeight="1">
      <c r="A400" s="20">
        <v>385</v>
      </c>
      <c r="B400" s="20" t="s">
        <v>2624</v>
      </c>
      <c r="C400" s="20" t="s">
        <v>1280</v>
      </c>
      <c r="D400" s="163" t="s">
        <v>1921</v>
      </c>
      <c r="E400" s="156">
        <v>44565</v>
      </c>
      <c r="F400" s="159">
        <v>4</v>
      </c>
      <c r="G400" s="159" t="s">
        <v>1512</v>
      </c>
      <c r="H400" s="20" t="s">
        <v>1055</v>
      </c>
      <c r="I400" s="164">
        <v>116</v>
      </c>
      <c r="J400" s="164">
        <v>4</v>
      </c>
      <c r="K400" s="165">
        <v>1.5</v>
      </c>
      <c r="L400" s="20">
        <v>115</v>
      </c>
      <c r="M400" s="20">
        <v>99</v>
      </c>
      <c r="N400" s="20">
        <v>40</v>
      </c>
      <c r="O400" s="20">
        <v>59</v>
      </c>
      <c r="P400" s="20"/>
      <c r="Q400" s="20" t="s">
        <v>1930</v>
      </c>
      <c r="R400" s="20">
        <v>3118</v>
      </c>
      <c r="S400" s="20">
        <v>3222755400</v>
      </c>
      <c r="T400" s="20" t="s">
        <v>1293</v>
      </c>
      <c r="U400" s="20" t="s">
        <v>864</v>
      </c>
    </row>
    <row r="401" spans="1:21" ht="15.75" customHeight="1">
      <c r="A401" s="20">
        <v>386</v>
      </c>
      <c r="B401" s="20" t="s">
        <v>2624</v>
      </c>
      <c r="C401" s="20" t="s">
        <v>1280</v>
      </c>
      <c r="D401" s="163" t="s">
        <v>1921</v>
      </c>
      <c r="E401" s="156">
        <v>44565</v>
      </c>
      <c r="F401" s="159">
        <v>4</v>
      </c>
      <c r="G401" s="159" t="s">
        <v>1512</v>
      </c>
      <c r="H401" s="20" t="s">
        <v>1055</v>
      </c>
      <c r="I401" s="164">
        <v>116</v>
      </c>
      <c r="J401" s="164">
        <v>5</v>
      </c>
      <c r="K401" s="165">
        <v>3</v>
      </c>
      <c r="L401" s="20">
        <v>273</v>
      </c>
      <c r="M401" s="20">
        <v>238</v>
      </c>
      <c r="N401" s="20">
        <v>133</v>
      </c>
      <c r="O401" s="20">
        <v>102</v>
      </c>
      <c r="P401" s="20"/>
      <c r="Q401" s="20" t="s">
        <v>1931</v>
      </c>
      <c r="R401" s="20">
        <v>10582</v>
      </c>
      <c r="S401" s="20">
        <v>3222755400</v>
      </c>
      <c r="T401" s="20"/>
      <c r="U401" s="20" t="s">
        <v>864</v>
      </c>
    </row>
    <row r="402" spans="1:21" ht="15.75" customHeight="1">
      <c r="A402" s="20">
        <v>387</v>
      </c>
      <c r="B402" s="20" t="s">
        <v>2624</v>
      </c>
      <c r="C402" s="20" t="s">
        <v>1280</v>
      </c>
      <c r="D402" s="163" t="s">
        <v>1921</v>
      </c>
      <c r="E402" s="156">
        <v>44565</v>
      </c>
      <c r="F402" s="159">
        <v>4</v>
      </c>
      <c r="G402" s="159" t="s">
        <v>1512</v>
      </c>
      <c r="H402" s="20" t="s">
        <v>1055</v>
      </c>
      <c r="I402" s="164">
        <v>116</v>
      </c>
      <c r="J402" s="164">
        <v>6</v>
      </c>
      <c r="K402" s="165">
        <v>1.8</v>
      </c>
      <c r="L402" s="20">
        <v>158</v>
      </c>
      <c r="M402" s="20">
        <v>136</v>
      </c>
      <c r="N402" s="20">
        <v>31</v>
      </c>
      <c r="O402" s="20">
        <v>104</v>
      </c>
      <c r="P402" s="20"/>
      <c r="Q402" s="20" t="s">
        <v>1932</v>
      </c>
      <c r="R402" s="20">
        <v>2668</v>
      </c>
      <c r="S402" s="20">
        <v>3222755400</v>
      </c>
      <c r="T402" s="20"/>
      <c r="U402" s="20" t="s">
        <v>864</v>
      </c>
    </row>
    <row r="403" spans="1:21" ht="15.75" customHeight="1">
      <c r="A403" s="20">
        <v>388</v>
      </c>
      <c r="B403" s="20" t="s">
        <v>2624</v>
      </c>
      <c r="C403" s="20" t="s">
        <v>1280</v>
      </c>
      <c r="D403" s="163" t="s">
        <v>1921</v>
      </c>
      <c r="E403" s="156">
        <v>44565</v>
      </c>
      <c r="F403" s="159">
        <v>4</v>
      </c>
      <c r="G403" s="159" t="s">
        <v>1512</v>
      </c>
      <c r="H403" s="20" t="s">
        <v>1055</v>
      </c>
      <c r="I403" s="164">
        <v>116</v>
      </c>
      <c r="J403" s="167" t="s">
        <v>1146</v>
      </c>
      <c r="K403" s="165">
        <v>0.4</v>
      </c>
      <c r="L403" s="20">
        <v>36</v>
      </c>
      <c r="M403" s="20">
        <v>31</v>
      </c>
      <c r="N403" s="20">
        <v>11</v>
      </c>
      <c r="O403" s="20">
        <v>20</v>
      </c>
      <c r="P403" s="20"/>
      <c r="Q403" s="20" t="s">
        <v>1933</v>
      </c>
      <c r="R403" s="20">
        <v>909</v>
      </c>
      <c r="S403" s="20">
        <v>3222755400</v>
      </c>
      <c r="T403" s="20"/>
      <c r="U403" s="20" t="s">
        <v>864</v>
      </c>
    </row>
    <row r="404" spans="1:21" ht="15.75" customHeight="1">
      <c r="A404" s="20">
        <v>389</v>
      </c>
      <c r="B404" s="20" t="s">
        <v>2624</v>
      </c>
      <c r="C404" s="20" t="s">
        <v>1280</v>
      </c>
      <c r="D404" s="163" t="s">
        <v>1921</v>
      </c>
      <c r="E404" s="156">
        <v>44565</v>
      </c>
      <c r="F404" s="159">
        <v>4</v>
      </c>
      <c r="G404" s="159" t="s">
        <v>1512</v>
      </c>
      <c r="H404" s="20" t="s">
        <v>1055</v>
      </c>
      <c r="I404" s="164">
        <v>116</v>
      </c>
      <c r="J404" s="164">
        <v>7</v>
      </c>
      <c r="K404" s="165">
        <v>0.2</v>
      </c>
      <c r="L404" s="20">
        <v>12</v>
      </c>
      <c r="M404" s="20">
        <v>11</v>
      </c>
      <c r="N404" s="20">
        <v>4</v>
      </c>
      <c r="O404" s="20">
        <v>7</v>
      </c>
      <c r="P404" s="20"/>
      <c r="Q404" s="20" t="s">
        <v>1934</v>
      </c>
      <c r="R404" s="20">
        <v>319</v>
      </c>
      <c r="S404" s="20">
        <v>3222755400</v>
      </c>
      <c r="T404" s="20"/>
      <c r="U404" s="20" t="s">
        <v>864</v>
      </c>
    </row>
    <row r="405" spans="1:21" ht="15.75" customHeight="1">
      <c r="A405" s="20">
        <v>390</v>
      </c>
      <c r="B405" s="20" t="s">
        <v>2624</v>
      </c>
      <c r="C405" s="20" t="s">
        <v>1280</v>
      </c>
      <c r="D405" s="163" t="s">
        <v>1921</v>
      </c>
      <c r="E405" s="156">
        <v>44565</v>
      </c>
      <c r="F405" s="159">
        <v>4</v>
      </c>
      <c r="G405" s="159" t="s">
        <v>1512</v>
      </c>
      <c r="H405" s="20" t="s">
        <v>1055</v>
      </c>
      <c r="I405" s="164">
        <v>116</v>
      </c>
      <c r="J405" s="164">
        <v>8</v>
      </c>
      <c r="K405" s="165">
        <v>1</v>
      </c>
      <c r="L405" s="20">
        <v>106</v>
      </c>
      <c r="M405" s="20">
        <v>92</v>
      </c>
      <c r="N405" s="20">
        <v>37</v>
      </c>
      <c r="O405" s="20">
        <v>54</v>
      </c>
      <c r="P405" s="20"/>
      <c r="Q405" s="20" t="s">
        <v>1935</v>
      </c>
      <c r="R405" s="20">
        <v>2997</v>
      </c>
      <c r="S405" s="20">
        <v>3222755400</v>
      </c>
      <c r="T405" s="20"/>
      <c r="U405" s="20" t="s">
        <v>864</v>
      </c>
    </row>
    <row r="406" spans="1:21" ht="15.75" customHeight="1">
      <c r="A406" s="20">
        <v>391</v>
      </c>
      <c r="B406" s="20" t="s">
        <v>2624</v>
      </c>
      <c r="C406" s="20" t="s">
        <v>1280</v>
      </c>
      <c r="D406" s="163" t="s">
        <v>1921</v>
      </c>
      <c r="E406" s="156">
        <v>44565</v>
      </c>
      <c r="F406" s="159">
        <v>4</v>
      </c>
      <c r="G406" s="159" t="s">
        <v>1512</v>
      </c>
      <c r="H406" s="20" t="s">
        <v>1055</v>
      </c>
      <c r="I406" s="164">
        <v>116</v>
      </c>
      <c r="J406" s="164">
        <v>9</v>
      </c>
      <c r="K406" s="165">
        <v>0.8</v>
      </c>
      <c r="L406" s="20">
        <v>60</v>
      </c>
      <c r="M406" s="20">
        <v>56</v>
      </c>
      <c r="N406" s="20">
        <v>12</v>
      </c>
      <c r="O406" s="20">
        <v>42</v>
      </c>
      <c r="P406" s="20"/>
      <c r="Q406" s="20" t="s">
        <v>1936</v>
      </c>
      <c r="R406" s="20">
        <v>1068</v>
      </c>
      <c r="S406" s="20">
        <v>3222755400</v>
      </c>
      <c r="T406" s="20"/>
      <c r="U406" s="20" t="s">
        <v>864</v>
      </c>
    </row>
    <row r="407" spans="1:21" ht="15.75" customHeight="1">
      <c r="A407" s="20">
        <v>392</v>
      </c>
      <c r="B407" s="20" t="s">
        <v>2624</v>
      </c>
      <c r="C407" s="20" t="s">
        <v>1280</v>
      </c>
      <c r="D407" s="163" t="s">
        <v>1921</v>
      </c>
      <c r="E407" s="156">
        <v>44565</v>
      </c>
      <c r="F407" s="159">
        <v>4</v>
      </c>
      <c r="G407" s="159" t="s">
        <v>1512</v>
      </c>
      <c r="H407" s="20" t="s">
        <v>1055</v>
      </c>
      <c r="I407" s="164">
        <v>123</v>
      </c>
      <c r="J407" s="164">
        <v>10</v>
      </c>
      <c r="K407" s="165">
        <v>3.4</v>
      </c>
      <c r="L407" s="20">
        <v>231</v>
      </c>
      <c r="M407" s="20">
        <v>199</v>
      </c>
      <c r="N407" s="20">
        <v>66</v>
      </c>
      <c r="O407" s="20">
        <v>132</v>
      </c>
      <c r="P407" s="20"/>
      <c r="Q407" s="20" t="s">
        <v>1937</v>
      </c>
      <c r="R407" s="20">
        <v>5125</v>
      </c>
      <c r="S407" s="20">
        <v>3222755400</v>
      </c>
      <c r="T407" s="20"/>
      <c r="U407" s="20" t="s">
        <v>864</v>
      </c>
    </row>
    <row r="408" spans="1:21" ht="15.75" customHeight="1">
      <c r="A408" s="20">
        <v>393</v>
      </c>
      <c r="B408" s="20" t="s">
        <v>2624</v>
      </c>
      <c r="C408" s="20" t="s">
        <v>1280</v>
      </c>
      <c r="D408" s="163" t="s">
        <v>1921</v>
      </c>
      <c r="E408" s="156">
        <v>44565</v>
      </c>
      <c r="F408" s="159">
        <v>4</v>
      </c>
      <c r="G408" s="159" t="s">
        <v>1512</v>
      </c>
      <c r="H408" s="20" t="s">
        <v>1055</v>
      </c>
      <c r="I408" s="164">
        <v>131</v>
      </c>
      <c r="J408" s="164">
        <v>9</v>
      </c>
      <c r="K408" s="165">
        <v>2.1</v>
      </c>
      <c r="L408" s="20">
        <v>164</v>
      </c>
      <c r="M408" s="20">
        <v>143</v>
      </c>
      <c r="N408" s="20">
        <v>37</v>
      </c>
      <c r="O408" s="20">
        <v>105</v>
      </c>
      <c r="P408" s="20"/>
      <c r="Q408" s="20" t="s">
        <v>1938</v>
      </c>
      <c r="R408" s="20">
        <v>2834</v>
      </c>
      <c r="S408" s="20">
        <v>3222755400</v>
      </c>
      <c r="T408" s="20" t="s">
        <v>1293</v>
      </c>
      <c r="U408" s="20" t="s">
        <v>864</v>
      </c>
    </row>
    <row r="409" spans="1:21" ht="15.75" customHeight="1">
      <c r="A409" s="20">
        <v>394</v>
      </c>
      <c r="B409" s="20" t="s">
        <v>2624</v>
      </c>
      <c r="C409" s="20" t="s">
        <v>1280</v>
      </c>
      <c r="D409" s="163" t="s">
        <v>1921</v>
      </c>
      <c r="E409" s="156">
        <v>44565</v>
      </c>
      <c r="F409" s="159">
        <v>4</v>
      </c>
      <c r="G409" s="159" t="s">
        <v>1512</v>
      </c>
      <c r="H409" s="20" t="s">
        <v>1055</v>
      </c>
      <c r="I409" s="164">
        <v>131</v>
      </c>
      <c r="J409" s="164">
        <v>11</v>
      </c>
      <c r="K409" s="165">
        <v>0.2</v>
      </c>
      <c r="L409" s="20">
        <v>36</v>
      </c>
      <c r="M409" s="20">
        <v>32</v>
      </c>
      <c r="N409" s="20">
        <v>17</v>
      </c>
      <c r="O409" s="20">
        <v>15</v>
      </c>
      <c r="P409" s="20"/>
      <c r="Q409" s="20" t="s">
        <v>1939</v>
      </c>
      <c r="R409" s="20">
        <v>1306</v>
      </c>
      <c r="S409" s="20">
        <v>3222755400</v>
      </c>
      <c r="T409" s="20"/>
      <c r="U409" s="20" t="s">
        <v>864</v>
      </c>
    </row>
    <row r="410" spans="1:21" ht="15.75" customHeight="1">
      <c r="A410" s="20">
        <v>395</v>
      </c>
      <c r="B410" s="20" t="s">
        <v>2624</v>
      </c>
      <c r="C410" s="20" t="s">
        <v>1280</v>
      </c>
      <c r="D410" s="163" t="s">
        <v>1921</v>
      </c>
      <c r="E410" s="156">
        <v>44565</v>
      </c>
      <c r="F410" s="159">
        <v>4</v>
      </c>
      <c r="G410" s="159" t="s">
        <v>1512</v>
      </c>
      <c r="H410" s="20" t="s">
        <v>1055</v>
      </c>
      <c r="I410" s="164">
        <v>131</v>
      </c>
      <c r="J410" s="164">
        <v>16</v>
      </c>
      <c r="K410" s="165">
        <v>0.3</v>
      </c>
      <c r="L410" s="20">
        <v>25</v>
      </c>
      <c r="M410" s="20">
        <v>22</v>
      </c>
      <c r="N410" s="20">
        <v>6</v>
      </c>
      <c r="O410" s="20">
        <v>16</v>
      </c>
      <c r="P410" s="20"/>
      <c r="Q410" s="20" t="s">
        <v>1940</v>
      </c>
      <c r="R410" s="20">
        <v>472</v>
      </c>
      <c r="S410" s="20">
        <v>3222755400</v>
      </c>
      <c r="T410" s="20" t="s">
        <v>1293</v>
      </c>
      <c r="U410" s="20" t="s">
        <v>864</v>
      </c>
    </row>
    <row r="411" spans="1:21" ht="15.75" customHeight="1">
      <c r="A411" s="20">
        <v>396</v>
      </c>
      <c r="B411" s="20" t="s">
        <v>2624</v>
      </c>
      <c r="C411" s="20" t="s">
        <v>1280</v>
      </c>
      <c r="D411" s="163" t="s">
        <v>1921</v>
      </c>
      <c r="E411" s="156">
        <v>44565</v>
      </c>
      <c r="F411" s="159">
        <v>4</v>
      </c>
      <c r="G411" s="159" t="s">
        <v>1512</v>
      </c>
      <c r="H411" s="20" t="s">
        <v>1055</v>
      </c>
      <c r="I411" s="164">
        <v>133</v>
      </c>
      <c r="J411" s="164">
        <v>6</v>
      </c>
      <c r="K411" s="165">
        <v>6.7</v>
      </c>
      <c r="L411" s="20">
        <v>524</v>
      </c>
      <c r="M411" s="20">
        <v>464</v>
      </c>
      <c r="N411" s="20">
        <v>192</v>
      </c>
      <c r="O411" s="20">
        <v>266</v>
      </c>
      <c r="P411" s="20"/>
      <c r="Q411" s="20" t="s">
        <v>1941</v>
      </c>
      <c r="R411" s="20">
        <v>15592</v>
      </c>
      <c r="S411" s="20">
        <v>3222755400</v>
      </c>
      <c r="T411" s="20"/>
      <c r="U411" s="20" t="s">
        <v>864</v>
      </c>
    </row>
    <row r="412" spans="1:21" ht="15.75" customHeight="1">
      <c r="A412" s="20">
        <v>397</v>
      </c>
      <c r="B412" s="20" t="s">
        <v>2624</v>
      </c>
      <c r="C412" s="20" t="s">
        <v>1280</v>
      </c>
      <c r="D412" s="163" t="s">
        <v>1942</v>
      </c>
      <c r="E412" s="156">
        <v>44565</v>
      </c>
      <c r="F412" s="159">
        <v>4</v>
      </c>
      <c r="G412" s="159" t="s">
        <v>1512</v>
      </c>
      <c r="H412" s="20" t="s">
        <v>1055</v>
      </c>
      <c r="I412" s="164">
        <v>134</v>
      </c>
      <c r="J412" s="164">
        <v>5</v>
      </c>
      <c r="K412" s="165">
        <v>1.3</v>
      </c>
      <c r="L412" s="20">
        <v>86</v>
      </c>
      <c r="M412" s="20">
        <v>77</v>
      </c>
      <c r="N412" s="20">
        <v>30</v>
      </c>
      <c r="O412" s="20">
        <v>45</v>
      </c>
      <c r="P412" s="20"/>
      <c r="Q412" s="20" t="s">
        <v>1943</v>
      </c>
      <c r="R412" s="20">
        <v>2485</v>
      </c>
      <c r="S412" s="20">
        <v>3222755400</v>
      </c>
      <c r="T412" s="20" t="s">
        <v>1293</v>
      </c>
      <c r="U412" s="20" t="s">
        <v>864</v>
      </c>
    </row>
    <row r="413" spans="1:21" ht="15.75" customHeight="1">
      <c r="A413" s="20">
        <v>398</v>
      </c>
      <c r="B413" s="20" t="s">
        <v>2624</v>
      </c>
      <c r="C413" s="20" t="s">
        <v>1280</v>
      </c>
      <c r="D413" s="163" t="s">
        <v>1942</v>
      </c>
      <c r="E413" s="156">
        <v>44565</v>
      </c>
      <c r="F413" s="159">
        <v>4</v>
      </c>
      <c r="G413" s="159" t="s">
        <v>1512</v>
      </c>
      <c r="H413" s="20" t="s">
        <v>1055</v>
      </c>
      <c r="I413" s="164">
        <v>134</v>
      </c>
      <c r="J413" s="164">
        <v>14</v>
      </c>
      <c r="K413" s="165">
        <v>2.9</v>
      </c>
      <c r="L413" s="20">
        <v>276</v>
      </c>
      <c r="M413" s="20">
        <v>245</v>
      </c>
      <c r="N413" s="20">
        <v>108</v>
      </c>
      <c r="O413" s="20">
        <v>132</v>
      </c>
      <c r="P413" s="20"/>
      <c r="Q413" s="20" t="s">
        <v>1944</v>
      </c>
      <c r="R413" s="20">
        <v>9266</v>
      </c>
      <c r="S413" s="20">
        <v>3222755400</v>
      </c>
      <c r="T413" s="20"/>
      <c r="U413" s="20" t="s">
        <v>864</v>
      </c>
    </row>
    <row r="414" spans="1:21" ht="15.75" customHeight="1">
      <c r="A414" s="20">
        <v>399</v>
      </c>
      <c r="B414" s="20" t="s">
        <v>2624</v>
      </c>
      <c r="C414" s="20" t="s">
        <v>1280</v>
      </c>
      <c r="D414" s="163" t="s">
        <v>1942</v>
      </c>
      <c r="E414" s="156">
        <v>44565</v>
      </c>
      <c r="F414" s="159">
        <v>4</v>
      </c>
      <c r="G414" s="159" t="s">
        <v>1512</v>
      </c>
      <c r="H414" s="20" t="s">
        <v>1055</v>
      </c>
      <c r="I414" s="164">
        <v>136</v>
      </c>
      <c r="J414" s="164">
        <v>9</v>
      </c>
      <c r="K414" s="165">
        <v>3.1</v>
      </c>
      <c r="L414" s="20">
        <v>262</v>
      </c>
      <c r="M414" s="20">
        <v>224</v>
      </c>
      <c r="N414" s="20">
        <v>66</v>
      </c>
      <c r="O414" s="20">
        <v>158</v>
      </c>
      <c r="P414" s="20"/>
      <c r="Q414" s="20" t="s">
        <v>1945</v>
      </c>
      <c r="R414" s="20">
        <v>4710</v>
      </c>
      <c r="S414" s="20">
        <v>3222755400</v>
      </c>
      <c r="T414" s="20"/>
      <c r="U414" s="20" t="s">
        <v>864</v>
      </c>
    </row>
    <row r="415" spans="1:21" ht="15.75" customHeight="1">
      <c r="A415" s="20">
        <v>400</v>
      </c>
      <c r="B415" s="20" t="s">
        <v>2624</v>
      </c>
      <c r="C415" s="20" t="s">
        <v>1280</v>
      </c>
      <c r="D415" s="163" t="s">
        <v>1942</v>
      </c>
      <c r="E415" s="156">
        <v>44565</v>
      </c>
      <c r="F415" s="159">
        <v>4</v>
      </c>
      <c r="G415" s="159" t="s">
        <v>1512</v>
      </c>
      <c r="H415" s="20" t="s">
        <v>1055</v>
      </c>
      <c r="I415" s="164">
        <v>136</v>
      </c>
      <c r="J415" s="164">
        <v>10</v>
      </c>
      <c r="K415" s="165">
        <v>1.9</v>
      </c>
      <c r="L415" s="20">
        <v>132</v>
      </c>
      <c r="M415" s="20">
        <v>112</v>
      </c>
      <c r="N415" s="20">
        <v>24</v>
      </c>
      <c r="O415" s="20">
        <v>88</v>
      </c>
      <c r="P415" s="20"/>
      <c r="Q415" s="20" t="s">
        <v>1946</v>
      </c>
      <c r="R415" s="20">
        <v>1700</v>
      </c>
      <c r="S415" s="20">
        <v>3222755400</v>
      </c>
      <c r="T415" s="20"/>
      <c r="U415" s="20" t="s">
        <v>864</v>
      </c>
    </row>
    <row r="416" spans="1:21" ht="15.75" customHeight="1">
      <c r="A416" s="20">
        <v>401</v>
      </c>
      <c r="B416" s="20" t="s">
        <v>2624</v>
      </c>
      <c r="C416" s="20" t="s">
        <v>1280</v>
      </c>
      <c r="D416" s="163" t="s">
        <v>1942</v>
      </c>
      <c r="E416" s="156">
        <v>44565</v>
      </c>
      <c r="F416" s="159">
        <v>4</v>
      </c>
      <c r="G416" s="159" t="s">
        <v>1512</v>
      </c>
      <c r="H416" s="20" t="s">
        <v>1055</v>
      </c>
      <c r="I416" s="164">
        <v>136</v>
      </c>
      <c r="J416" s="164">
        <v>11</v>
      </c>
      <c r="K416" s="165">
        <v>1</v>
      </c>
      <c r="L416" s="20">
        <v>82</v>
      </c>
      <c r="M416" s="20">
        <v>70</v>
      </c>
      <c r="N416" s="20">
        <v>7</v>
      </c>
      <c r="O416" s="20">
        <v>63</v>
      </c>
      <c r="P416" s="20"/>
      <c r="Q416" s="20" t="s">
        <v>1947</v>
      </c>
      <c r="R416" s="20">
        <v>618</v>
      </c>
      <c r="S416" s="20">
        <v>3222755400</v>
      </c>
      <c r="T416" s="20"/>
      <c r="U416" s="20" t="s">
        <v>864</v>
      </c>
    </row>
    <row r="417" spans="1:21" ht="15.75" customHeight="1">
      <c r="A417" s="20">
        <v>402</v>
      </c>
      <c r="B417" s="20" t="s">
        <v>2624</v>
      </c>
      <c r="C417" s="20" t="s">
        <v>1280</v>
      </c>
      <c r="D417" s="163" t="s">
        <v>1942</v>
      </c>
      <c r="E417" s="156">
        <v>44565</v>
      </c>
      <c r="F417" s="159">
        <v>4</v>
      </c>
      <c r="G417" s="159" t="s">
        <v>1512</v>
      </c>
      <c r="H417" s="20" t="s">
        <v>1055</v>
      </c>
      <c r="I417" s="164">
        <v>138</v>
      </c>
      <c r="J417" s="164">
        <v>4</v>
      </c>
      <c r="K417" s="165">
        <v>4.9000000000000004</v>
      </c>
      <c r="L417" s="20">
        <v>196</v>
      </c>
      <c r="M417" s="20">
        <v>168</v>
      </c>
      <c r="N417" s="20">
        <v>90</v>
      </c>
      <c r="O417" s="20">
        <v>77</v>
      </c>
      <c r="P417" s="20"/>
      <c r="Q417" s="20" t="s">
        <v>1948</v>
      </c>
      <c r="R417" s="20">
        <v>6427</v>
      </c>
      <c r="S417" s="20">
        <v>3222755400</v>
      </c>
      <c r="T417" s="20"/>
      <c r="U417" s="20" t="s">
        <v>864</v>
      </c>
    </row>
    <row r="418" spans="1:21" ht="15.75" customHeight="1">
      <c r="A418" s="20">
        <v>403</v>
      </c>
      <c r="B418" s="20" t="s">
        <v>2624</v>
      </c>
      <c r="C418" s="20" t="s">
        <v>1280</v>
      </c>
      <c r="D418" s="163" t="s">
        <v>1942</v>
      </c>
      <c r="E418" s="156">
        <v>44565</v>
      </c>
      <c r="F418" s="159">
        <v>4</v>
      </c>
      <c r="G418" s="159" t="s">
        <v>1512</v>
      </c>
      <c r="H418" s="20" t="s">
        <v>1055</v>
      </c>
      <c r="I418" s="164">
        <v>142</v>
      </c>
      <c r="J418" s="164">
        <v>2</v>
      </c>
      <c r="K418" s="165">
        <v>2.2999999999999998</v>
      </c>
      <c r="L418" s="20">
        <v>247</v>
      </c>
      <c r="M418" s="20">
        <v>212</v>
      </c>
      <c r="N418" s="20">
        <v>54</v>
      </c>
      <c r="O418" s="20">
        <v>157</v>
      </c>
      <c r="P418" s="20"/>
      <c r="Q418" s="20" t="s">
        <v>1949</v>
      </c>
      <c r="R418" s="20">
        <v>4201</v>
      </c>
      <c r="S418" s="20">
        <v>3222755400</v>
      </c>
      <c r="T418" s="20"/>
      <c r="U418" s="20" t="s">
        <v>864</v>
      </c>
    </row>
    <row r="419" spans="1:21" ht="15.75" customHeight="1">
      <c r="A419" s="20">
        <v>404</v>
      </c>
      <c r="B419" s="20" t="s">
        <v>2624</v>
      </c>
      <c r="C419" s="20" t="s">
        <v>1280</v>
      </c>
      <c r="D419" s="163" t="s">
        <v>1942</v>
      </c>
      <c r="E419" s="156">
        <v>44565</v>
      </c>
      <c r="F419" s="159">
        <v>4</v>
      </c>
      <c r="G419" s="159" t="s">
        <v>1512</v>
      </c>
      <c r="H419" s="20" t="s">
        <v>1055</v>
      </c>
      <c r="I419" s="164">
        <v>171</v>
      </c>
      <c r="J419" s="164">
        <v>27</v>
      </c>
      <c r="K419" s="165">
        <v>2.1</v>
      </c>
      <c r="L419" s="20">
        <v>290</v>
      </c>
      <c r="M419" s="20">
        <v>254</v>
      </c>
      <c r="N419" s="20">
        <v>57</v>
      </c>
      <c r="O419" s="20">
        <v>194</v>
      </c>
      <c r="P419" s="20"/>
      <c r="Q419" s="20" t="s">
        <v>1950</v>
      </c>
      <c r="R419" s="20">
        <v>5249</v>
      </c>
      <c r="S419" s="20">
        <v>3222755400</v>
      </c>
      <c r="T419" s="20"/>
      <c r="U419" s="20" t="s">
        <v>864</v>
      </c>
    </row>
    <row r="420" spans="1:21" ht="15.75" customHeight="1">
      <c r="A420" s="20">
        <v>405</v>
      </c>
      <c r="B420" s="20" t="s">
        <v>2624</v>
      </c>
      <c r="C420" s="20" t="s">
        <v>1280</v>
      </c>
      <c r="D420" s="163" t="s">
        <v>1942</v>
      </c>
      <c r="E420" s="156">
        <v>44565</v>
      </c>
      <c r="F420" s="159">
        <v>4</v>
      </c>
      <c r="G420" s="159" t="s">
        <v>1512</v>
      </c>
      <c r="H420" s="20" t="s">
        <v>1055</v>
      </c>
      <c r="I420" s="164">
        <v>171</v>
      </c>
      <c r="J420" s="164">
        <v>29</v>
      </c>
      <c r="K420" s="165">
        <v>1.2</v>
      </c>
      <c r="L420" s="20">
        <v>161</v>
      </c>
      <c r="M420" s="20">
        <v>140</v>
      </c>
      <c r="N420" s="20">
        <v>82</v>
      </c>
      <c r="O420" s="20">
        <v>56</v>
      </c>
      <c r="P420" s="20"/>
      <c r="Q420" s="20" t="s">
        <v>1951</v>
      </c>
      <c r="R420" s="20">
        <v>7161</v>
      </c>
      <c r="S420" s="20">
        <v>3222755400</v>
      </c>
      <c r="T420" s="20"/>
      <c r="U420" s="20" t="s">
        <v>864</v>
      </c>
    </row>
    <row r="421" spans="1:21" ht="15.75" customHeight="1">
      <c r="A421" s="20">
        <v>406</v>
      </c>
      <c r="B421" s="20" t="s">
        <v>2624</v>
      </c>
      <c r="C421" s="20" t="s">
        <v>1415</v>
      </c>
      <c r="D421" s="163" t="s">
        <v>1952</v>
      </c>
      <c r="E421" s="156">
        <v>44565</v>
      </c>
      <c r="F421" s="159">
        <v>3</v>
      </c>
      <c r="G421" s="159" t="s">
        <v>1512</v>
      </c>
      <c r="H421" s="20" t="s">
        <v>1055</v>
      </c>
      <c r="I421" s="164">
        <v>13</v>
      </c>
      <c r="J421" s="164">
        <v>1</v>
      </c>
      <c r="K421" s="165">
        <v>10.1</v>
      </c>
      <c r="L421" s="20">
        <v>778</v>
      </c>
      <c r="M421" s="20">
        <v>688</v>
      </c>
      <c r="N421" s="20">
        <v>387</v>
      </c>
      <c r="O421" s="20">
        <v>288</v>
      </c>
      <c r="P421" s="20"/>
      <c r="Q421" s="20" t="s">
        <v>1953</v>
      </c>
      <c r="R421" s="20">
        <v>37378</v>
      </c>
      <c r="S421" s="20">
        <v>3222081901</v>
      </c>
      <c r="T421" s="20"/>
      <c r="U421" s="20" t="s">
        <v>1419</v>
      </c>
    </row>
    <row r="422" spans="1:21" ht="15.75" customHeight="1">
      <c r="A422" s="20">
        <v>407</v>
      </c>
      <c r="B422" s="20" t="s">
        <v>2624</v>
      </c>
      <c r="C422" s="20" t="s">
        <v>1415</v>
      </c>
      <c r="D422" s="163" t="s">
        <v>1952</v>
      </c>
      <c r="E422" s="156">
        <v>44565</v>
      </c>
      <c r="F422" s="159">
        <v>4</v>
      </c>
      <c r="G422" s="159" t="s">
        <v>1512</v>
      </c>
      <c r="H422" s="20" t="s">
        <v>1055</v>
      </c>
      <c r="I422" s="164">
        <v>40</v>
      </c>
      <c r="J422" s="164">
        <v>9</v>
      </c>
      <c r="K422" s="165">
        <v>2.2000000000000002</v>
      </c>
      <c r="L422" s="20">
        <v>291</v>
      </c>
      <c r="M422" s="20">
        <v>248</v>
      </c>
      <c r="N422" s="20">
        <v>12</v>
      </c>
      <c r="O422" s="20">
        <v>236</v>
      </c>
      <c r="P422" s="20"/>
      <c r="Q422" s="20" t="s">
        <v>1954</v>
      </c>
      <c r="R422" s="20">
        <v>1667</v>
      </c>
      <c r="S422" s="20">
        <v>3222081901</v>
      </c>
      <c r="T422" s="20" t="s">
        <v>1293</v>
      </c>
      <c r="U422" s="20" t="s">
        <v>1419</v>
      </c>
    </row>
    <row r="423" spans="1:21" ht="15.75" customHeight="1">
      <c r="A423" s="20">
        <v>408</v>
      </c>
      <c r="B423" s="20" t="s">
        <v>2624</v>
      </c>
      <c r="C423" s="20" t="s">
        <v>1415</v>
      </c>
      <c r="D423" s="163" t="s">
        <v>1952</v>
      </c>
      <c r="E423" s="156">
        <v>44565</v>
      </c>
      <c r="F423" s="159">
        <v>4</v>
      </c>
      <c r="G423" s="159" t="s">
        <v>1512</v>
      </c>
      <c r="H423" s="20" t="s">
        <v>1055</v>
      </c>
      <c r="I423" s="164">
        <v>41</v>
      </c>
      <c r="J423" s="164">
        <v>11</v>
      </c>
      <c r="K423" s="165">
        <v>1.2</v>
      </c>
      <c r="L423" s="20">
        <v>177</v>
      </c>
      <c r="M423" s="20">
        <v>151</v>
      </c>
      <c r="N423" s="20">
        <v>13</v>
      </c>
      <c r="O423" s="20">
        <v>138</v>
      </c>
      <c r="P423" s="20"/>
      <c r="Q423" s="20" t="s">
        <v>1955</v>
      </c>
      <c r="R423" s="20">
        <v>1453</v>
      </c>
      <c r="S423" s="20">
        <v>3222081901</v>
      </c>
      <c r="T423" s="20"/>
      <c r="U423" s="20" t="s">
        <v>1419</v>
      </c>
    </row>
    <row r="424" spans="1:21" ht="15.75" customHeight="1">
      <c r="A424" s="20">
        <v>409</v>
      </c>
      <c r="B424" s="20" t="s">
        <v>2624</v>
      </c>
      <c r="C424" s="20" t="s">
        <v>1415</v>
      </c>
      <c r="D424" s="163" t="s">
        <v>1952</v>
      </c>
      <c r="E424" s="156">
        <v>44565</v>
      </c>
      <c r="F424" s="159">
        <v>4</v>
      </c>
      <c r="G424" s="159" t="s">
        <v>1512</v>
      </c>
      <c r="H424" s="20" t="s">
        <v>1055</v>
      </c>
      <c r="I424" s="164">
        <v>43</v>
      </c>
      <c r="J424" s="164">
        <v>4</v>
      </c>
      <c r="K424" s="165">
        <v>0.2</v>
      </c>
      <c r="L424" s="20">
        <v>24</v>
      </c>
      <c r="M424" s="20">
        <v>21</v>
      </c>
      <c r="N424" s="20">
        <v>1</v>
      </c>
      <c r="O424" s="20">
        <v>20</v>
      </c>
      <c r="P424" s="20"/>
      <c r="Q424" s="20" t="s">
        <v>1956</v>
      </c>
      <c r="R424" s="20">
        <v>158</v>
      </c>
      <c r="S424" s="20">
        <v>3222081901</v>
      </c>
      <c r="T424" s="20"/>
      <c r="U424" s="20" t="s">
        <v>1419</v>
      </c>
    </row>
    <row r="425" spans="1:21" ht="15.75" customHeight="1">
      <c r="A425" s="20">
        <v>410</v>
      </c>
      <c r="B425" s="20" t="s">
        <v>2624</v>
      </c>
      <c r="C425" s="20" t="s">
        <v>1415</v>
      </c>
      <c r="D425" s="163" t="s">
        <v>1952</v>
      </c>
      <c r="E425" s="156">
        <v>44565</v>
      </c>
      <c r="F425" s="159">
        <v>4</v>
      </c>
      <c r="G425" s="159" t="s">
        <v>1512</v>
      </c>
      <c r="H425" s="20" t="s">
        <v>1055</v>
      </c>
      <c r="I425" s="164">
        <v>43</v>
      </c>
      <c r="J425" s="164">
        <v>5</v>
      </c>
      <c r="K425" s="165">
        <v>11.9</v>
      </c>
      <c r="L425" s="20">
        <v>1022</v>
      </c>
      <c r="M425" s="20">
        <v>891</v>
      </c>
      <c r="N425" s="20">
        <v>350</v>
      </c>
      <c r="O425" s="20">
        <v>530</v>
      </c>
      <c r="P425" s="20"/>
      <c r="Q425" s="20" t="s">
        <v>1957</v>
      </c>
      <c r="R425" s="20">
        <v>27597</v>
      </c>
      <c r="S425" s="20">
        <v>3222081901</v>
      </c>
      <c r="T425" s="20" t="s">
        <v>1293</v>
      </c>
      <c r="U425" s="20" t="s">
        <v>1419</v>
      </c>
    </row>
    <row r="426" spans="1:21" ht="15.75" customHeight="1">
      <c r="A426" s="20">
        <v>411</v>
      </c>
      <c r="B426" s="20" t="s">
        <v>2624</v>
      </c>
      <c r="C426" s="20" t="s">
        <v>1415</v>
      </c>
      <c r="D426" s="163" t="s">
        <v>1952</v>
      </c>
      <c r="E426" s="156">
        <v>44565</v>
      </c>
      <c r="F426" s="159">
        <v>4</v>
      </c>
      <c r="G426" s="159" t="s">
        <v>1512</v>
      </c>
      <c r="H426" s="20" t="s">
        <v>1055</v>
      </c>
      <c r="I426" s="164">
        <v>43</v>
      </c>
      <c r="J426" s="164">
        <v>6</v>
      </c>
      <c r="K426" s="165">
        <v>0.4</v>
      </c>
      <c r="L426" s="20">
        <v>38</v>
      </c>
      <c r="M426" s="20">
        <v>33</v>
      </c>
      <c r="N426" s="20">
        <v>8</v>
      </c>
      <c r="O426" s="20">
        <v>25</v>
      </c>
      <c r="P426" s="20"/>
      <c r="Q426" s="20" t="s">
        <v>1958</v>
      </c>
      <c r="R426" s="20">
        <v>670</v>
      </c>
      <c r="S426" s="20">
        <v>3222081901</v>
      </c>
      <c r="T426" s="20"/>
      <c r="U426" s="20" t="s">
        <v>1419</v>
      </c>
    </row>
    <row r="427" spans="1:21" ht="15.75" customHeight="1">
      <c r="A427" s="20">
        <v>412</v>
      </c>
      <c r="B427" s="20" t="s">
        <v>2624</v>
      </c>
      <c r="C427" s="20" t="s">
        <v>1415</v>
      </c>
      <c r="D427" s="163" t="s">
        <v>1952</v>
      </c>
      <c r="E427" s="156">
        <v>44565</v>
      </c>
      <c r="F427" s="159">
        <v>4</v>
      </c>
      <c r="G427" s="159" t="s">
        <v>1512</v>
      </c>
      <c r="H427" s="20" t="s">
        <v>1055</v>
      </c>
      <c r="I427" s="164">
        <v>43</v>
      </c>
      <c r="J427" s="164">
        <v>10</v>
      </c>
      <c r="K427" s="165">
        <v>3.2</v>
      </c>
      <c r="L427" s="20">
        <v>371</v>
      </c>
      <c r="M427" s="20">
        <v>318</v>
      </c>
      <c r="N427" s="20">
        <v>42</v>
      </c>
      <c r="O427" s="20">
        <v>274</v>
      </c>
      <c r="P427" s="20"/>
      <c r="Q427" s="20" t="s">
        <v>1959</v>
      </c>
      <c r="R427" s="20">
        <v>4198</v>
      </c>
      <c r="S427" s="20">
        <v>3222081901</v>
      </c>
      <c r="T427" s="20"/>
      <c r="U427" s="20" t="s">
        <v>1419</v>
      </c>
    </row>
    <row r="428" spans="1:21" ht="15.75" customHeight="1">
      <c r="A428" s="20">
        <v>413</v>
      </c>
      <c r="B428" s="20" t="s">
        <v>2624</v>
      </c>
      <c r="C428" s="20" t="s">
        <v>1415</v>
      </c>
      <c r="D428" s="163" t="s">
        <v>1952</v>
      </c>
      <c r="E428" s="156">
        <v>44565</v>
      </c>
      <c r="F428" s="159">
        <v>4</v>
      </c>
      <c r="G428" s="159" t="s">
        <v>1512</v>
      </c>
      <c r="H428" s="20" t="s">
        <v>1055</v>
      </c>
      <c r="I428" s="164">
        <v>43</v>
      </c>
      <c r="J428" s="164">
        <v>11</v>
      </c>
      <c r="K428" s="165">
        <v>0.9</v>
      </c>
      <c r="L428" s="20">
        <v>169</v>
      </c>
      <c r="M428" s="20">
        <v>147</v>
      </c>
      <c r="N428" s="20">
        <v>30</v>
      </c>
      <c r="O428" s="20">
        <v>117</v>
      </c>
      <c r="P428" s="20"/>
      <c r="Q428" s="20" t="s">
        <v>1960</v>
      </c>
      <c r="R428" s="20">
        <v>2688</v>
      </c>
      <c r="S428" s="20">
        <v>3222081901</v>
      </c>
      <c r="T428" s="20"/>
      <c r="U428" s="20" t="s">
        <v>1419</v>
      </c>
    </row>
    <row r="429" spans="1:21" ht="15.75" customHeight="1">
      <c r="A429" s="20">
        <v>414</v>
      </c>
      <c r="B429" s="20" t="s">
        <v>2624</v>
      </c>
      <c r="C429" s="20" t="s">
        <v>1415</v>
      </c>
      <c r="D429" s="163" t="s">
        <v>1952</v>
      </c>
      <c r="E429" s="156">
        <v>44565</v>
      </c>
      <c r="F429" s="159">
        <v>4</v>
      </c>
      <c r="G429" s="159" t="s">
        <v>1512</v>
      </c>
      <c r="H429" s="20" t="s">
        <v>1055</v>
      </c>
      <c r="I429" s="164">
        <v>43</v>
      </c>
      <c r="J429" s="164">
        <v>12</v>
      </c>
      <c r="K429" s="165">
        <v>0.7</v>
      </c>
      <c r="L429" s="20">
        <v>93</v>
      </c>
      <c r="M429" s="20">
        <v>85</v>
      </c>
      <c r="N429" s="20">
        <v>18</v>
      </c>
      <c r="O429" s="20">
        <v>65</v>
      </c>
      <c r="P429" s="20"/>
      <c r="Q429" s="20" t="s">
        <v>1961</v>
      </c>
      <c r="R429" s="20">
        <v>1233</v>
      </c>
      <c r="S429" s="20">
        <v>3222081901</v>
      </c>
      <c r="T429" s="20"/>
      <c r="U429" s="20" t="s">
        <v>1419</v>
      </c>
    </row>
    <row r="430" spans="1:21" ht="15.75" customHeight="1">
      <c r="A430" s="20">
        <v>415</v>
      </c>
      <c r="B430" s="20" t="s">
        <v>2624</v>
      </c>
      <c r="C430" s="20" t="s">
        <v>1415</v>
      </c>
      <c r="D430" s="163" t="s">
        <v>1952</v>
      </c>
      <c r="E430" s="156">
        <v>44565</v>
      </c>
      <c r="F430" s="159">
        <v>4</v>
      </c>
      <c r="G430" s="159" t="s">
        <v>1512</v>
      </c>
      <c r="H430" s="20" t="s">
        <v>1055</v>
      </c>
      <c r="I430" s="164">
        <v>43</v>
      </c>
      <c r="J430" s="164">
        <v>13</v>
      </c>
      <c r="K430" s="165">
        <v>2.1</v>
      </c>
      <c r="L430" s="20">
        <v>195</v>
      </c>
      <c r="M430" s="20">
        <v>168</v>
      </c>
      <c r="N430" s="20">
        <v>35</v>
      </c>
      <c r="O430" s="20">
        <v>132</v>
      </c>
      <c r="P430" s="20"/>
      <c r="Q430" s="20" t="s">
        <v>1962</v>
      </c>
      <c r="R430" s="20">
        <v>3162</v>
      </c>
      <c r="S430" s="20">
        <v>3222081901</v>
      </c>
      <c r="T430" s="20"/>
      <c r="U430" s="20" t="s">
        <v>1419</v>
      </c>
    </row>
    <row r="431" spans="1:21" ht="15.75" customHeight="1">
      <c r="A431" s="20">
        <v>416</v>
      </c>
      <c r="B431" s="20" t="s">
        <v>2624</v>
      </c>
      <c r="C431" s="20" t="s">
        <v>1415</v>
      </c>
      <c r="D431" s="163" t="s">
        <v>1952</v>
      </c>
      <c r="E431" s="156">
        <v>44565</v>
      </c>
      <c r="F431" s="159">
        <v>4</v>
      </c>
      <c r="G431" s="159" t="s">
        <v>1512</v>
      </c>
      <c r="H431" s="20" t="s">
        <v>1055</v>
      </c>
      <c r="I431" s="164">
        <v>43</v>
      </c>
      <c r="J431" s="164">
        <v>16</v>
      </c>
      <c r="K431" s="165">
        <v>1</v>
      </c>
      <c r="L431" s="20">
        <v>134</v>
      </c>
      <c r="M431" s="20">
        <v>116</v>
      </c>
      <c r="N431" s="20">
        <v>10</v>
      </c>
      <c r="O431" s="20">
        <v>105</v>
      </c>
      <c r="P431" s="20"/>
      <c r="Q431" s="20" t="s">
        <v>1963</v>
      </c>
      <c r="R431" s="20">
        <v>960</v>
      </c>
      <c r="S431" s="20">
        <v>3222081901</v>
      </c>
      <c r="T431" s="20"/>
      <c r="U431" s="20" t="s">
        <v>1419</v>
      </c>
    </row>
    <row r="432" spans="1:21" ht="15.75" customHeight="1">
      <c r="A432" s="20">
        <v>417</v>
      </c>
      <c r="B432" s="20" t="s">
        <v>2624</v>
      </c>
      <c r="C432" s="20" t="s">
        <v>1415</v>
      </c>
      <c r="D432" s="163" t="s">
        <v>1952</v>
      </c>
      <c r="E432" s="156">
        <v>44565</v>
      </c>
      <c r="F432" s="159">
        <v>4</v>
      </c>
      <c r="G432" s="159" t="s">
        <v>1512</v>
      </c>
      <c r="H432" s="20" t="s">
        <v>1055</v>
      </c>
      <c r="I432" s="164">
        <v>43</v>
      </c>
      <c r="J432" s="164">
        <v>17</v>
      </c>
      <c r="K432" s="165">
        <v>0.3</v>
      </c>
      <c r="L432" s="20">
        <v>13</v>
      </c>
      <c r="M432" s="20">
        <v>11</v>
      </c>
      <c r="N432" s="20"/>
      <c r="O432" s="20">
        <v>11</v>
      </c>
      <c r="P432" s="20"/>
      <c r="Q432" s="20" t="s">
        <v>1964</v>
      </c>
      <c r="R432" s="20">
        <v>40</v>
      </c>
      <c r="S432" s="20">
        <v>3222081901</v>
      </c>
      <c r="T432" s="20"/>
      <c r="U432" s="20" t="s">
        <v>1419</v>
      </c>
    </row>
    <row r="433" spans="1:21" ht="15.75" customHeight="1">
      <c r="A433" s="20">
        <v>418</v>
      </c>
      <c r="B433" s="20" t="s">
        <v>2624</v>
      </c>
      <c r="C433" s="20" t="s">
        <v>1415</v>
      </c>
      <c r="D433" s="163" t="s">
        <v>1952</v>
      </c>
      <c r="E433" s="156">
        <v>44565</v>
      </c>
      <c r="F433" s="159">
        <v>4</v>
      </c>
      <c r="G433" s="159" t="s">
        <v>1512</v>
      </c>
      <c r="H433" s="20" t="s">
        <v>1055</v>
      </c>
      <c r="I433" s="164">
        <v>43</v>
      </c>
      <c r="J433" s="164">
        <v>19</v>
      </c>
      <c r="K433" s="165">
        <v>4.7</v>
      </c>
      <c r="L433" s="20">
        <v>297</v>
      </c>
      <c r="M433" s="20">
        <v>261</v>
      </c>
      <c r="N433" s="20">
        <v>92</v>
      </c>
      <c r="O433" s="20">
        <v>165</v>
      </c>
      <c r="P433" s="20"/>
      <c r="Q433" s="20" t="s">
        <v>1965</v>
      </c>
      <c r="R433" s="20">
        <v>7388</v>
      </c>
      <c r="S433" s="20">
        <v>3222081901</v>
      </c>
      <c r="T433" s="20" t="s">
        <v>1293</v>
      </c>
      <c r="U433" s="20" t="s">
        <v>1419</v>
      </c>
    </row>
    <row r="434" spans="1:21" ht="15.75" customHeight="1">
      <c r="A434" s="20">
        <v>419</v>
      </c>
      <c r="B434" s="20" t="s">
        <v>2624</v>
      </c>
      <c r="C434" s="20" t="s">
        <v>1415</v>
      </c>
      <c r="D434" s="163" t="s">
        <v>1952</v>
      </c>
      <c r="E434" s="156">
        <v>44565</v>
      </c>
      <c r="F434" s="159">
        <v>4</v>
      </c>
      <c r="G434" s="159" t="s">
        <v>1512</v>
      </c>
      <c r="H434" s="20" t="s">
        <v>1055</v>
      </c>
      <c r="I434" s="164">
        <v>47</v>
      </c>
      <c r="J434" s="164">
        <v>1</v>
      </c>
      <c r="K434" s="165">
        <v>13.2</v>
      </c>
      <c r="L434" s="20">
        <v>1096</v>
      </c>
      <c r="M434" s="20">
        <v>969</v>
      </c>
      <c r="N434" s="20">
        <v>472</v>
      </c>
      <c r="O434" s="20">
        <v>484</v>
      </c>
      <c r="P434" s="20"/>
      <c r="Q434" s="20" t="s">
        <v>1966</v>
      </c>
      <c r="R434" s="20">
        <v>41988</v>
      </c>
      <c r="S434" s="20">
        <v>3222081901</v>
      </c>
      <c r="T434" s="20"/>
      <c r="U434" s="20" t="s">
        <v>1419</v>
      </c>
    </row>
    <row r="435" spans="1:21" ht="15.75" customHeight="1">
      <c r="A435" s="20">
        <v>420</v>
      </c>
      <c r="B435" s="20" t="s">
        <v>2624</v>
      </c>
      <c r="C435" s="20" t="s">
        <v>1415</v>
      </c>
      <c r="D435" s="163" t="s">
        <v>1952</v>
      </c>
      <c r="E435" s="156">
        <v>44565</v>
      </c>
      <c r="F435" s="159">
        <v>4</v>
      </c>
      <c r="G435" s="159" t="s">
        <v>1512</v>
      </c>
      <c r="H435" s="20" t="s">
        <v>1055</v>
      </c>
      <c r="I435" s="164">
        <v>48</v>
      </c>
      <c r="J435" s="164">
        <v>2</v>
      </c>
      <c r="K435" s="165">
        <v>2.8</v>
      </c>
      <c r="L435" s="20">
        <v>136</v>
      </c>
      <c r="M435" s="20">
        <v>120</v>
      </c>
      <c r="N435" s="20">
        <v>92</v>
      </c>
      <c r="O435" s="20">
        <v>26</v>
      </c>
      <c r="P435" s="20"/>
      <c r="Q435" s="20" t="s">
        <v>1967</v>
      </c>
      <c r="R435" s="20">
        <v>7847</v>
      </c>
      <c r="S435" s="20">
        <v>3222081901</v>
      </c>
      <c r="T435" s="20" t="s">
        <v>1293</v>
      </c>
      <c r="U435" s="20" t="s">
        <v>1419</v>
      </c>
    </row>
    <row r="436" spans="1:21" ht="15.75" customHeight="1">
      <c r="A436" s="20">
        <v>421</v>
      </c>
      <c r="B436" s="20" t="s">
        <v>2624</v>
      </c>
      <c r="C436" s="20" t="s">
        <v>1415</v>
      </c>
      <c r="D436" s="163" t="s">
        <v>1952</v>
      </c>
      <c r="E436" s="156">
        <v>44565</v>
      </c>
      <c r="F436" s="159">
        <v>4</v>
      </c>
      <c r="G436" s="159" t="s">
        <v>1512</v>
      </c>
      <c r="H436" s="20" t="s">
        <v>1055</v>
      </c>
      <c r="I436" s="164">
        <v>49</v>
      </c>
      <c r="J436" s="164">
        <v>2</v>
      </c>
      <c r="K436" s="165">
        <v>44</v>
      </c>
      <c r="L436" s="20">
        <v>1924</v>
      </c>
      <c r="M436" s="20">
        <v>1690</v>
      </c>
      <c r="N436" s="20">
        <v>1142</v>
      </c>
      <c r="O436" s="20">
        <v>518</v>
      </c>
      <c r="P436" s="20"/>
      <c r="Q436" s="20" t="s">
        <v>1968</v>
      </c>
      <c r="R436" s="20">
        <v>98570</v>
      </c>
      <c r="S436" s="20">
        <v>3222081901</v>
      </c>
      <c r="T436" s="20" t="s">
        <v>1293</v>
      </c>
      <c r="U436" s="20" t="s">
        <v>1419</v>
      </c>
    </row>
    <row r="437" spans="1:21" ht="15.75" customHeight="1">
      <c r="A437" s="20">
        <v>422</v>
      </c>
      <c r="B437" s="20" t="s">
        <v>2624</v>
      </c>
      <c r="C437" s="20" t="s">
        <v>1415</v>
      </c>
      <c r="D437" s="163" t="s">
        <v>1952</v>
      </c>
      <c r="E437" s="156">
        <v>44565</v>
      </c>
      <c r="F437" s="159">
        <v>4</v>
      </c>
      <c r="G437" s="159" t="s">
        <v>1512</v>
      </c>
      <c r="H437" s="20" t="s">
        <v>1055</v>
      </c>
      <c r="I437" s="164">
        <v>49</v>
      </c>
      <c r="J437" s="164">
        <v>3</v>
      </c>
      <c r="K437" s="165">
        <v>3.9</v>
      </c>
      <c r="L437" s="20">
        <v>182</v>
      </c>
      <c r="M437" s="20">
        <v>156</v>
      </c>
      <c r="N437" s="20">
        <v>85</v>
      </c>
      <c r="O437" s="20">
        <v>70</v>
      </c>
      <c r="P437" s="20"/>
      <c r="Q437" s="20" t="s">
        <v>1969</v>
      </c>
      <c r="R437" s="20">
        <v>6583</v>
      </c>
      <c r="S437" s="20">
        <v>3222081901</v>
      </c>
      <c r="T437" s="20"/>
      <c r="U437" s="20" t="s">
        <v>1419</v>
      </c>
    </row>
    <row r="438" spans="1:21" ht="15.75" customHeight="1">
      <c r="A438" s="20">
        <v>423</v>
      </c>
      <c r="B438" s="20" t="s">
        <v>2624</v>
      </c>
      <c r="C438" s="20" t="s">
        <v>1415</v>
      </c>
      <c r="D438" s="163" t="s">
        <v>1952</v>
      </c>
      <c r="E438" s="156">
        <v>44565</v>
      </c>
      <c r="F438" s="159">
        <v>4</v>
      </c>
      <c r="G438" s="159" t="s">
        <v>1512</v>
      </c>
      <c r="H438" s="20" t="s">
        <v>1055</v>
      </c>
      <c r="I438" s="164">
        <v>53</v>
      </c>
      <c r="J438" s="164">
        <v>5</v>
      </c>
      <c r="K438" s="165">
        <v>0.6</v>
      </c>
      <c r="L438" s="20">
        <v>59</v>
      </c>
      <c r="M438" s="20">
        <v>50</v>
      </c>
      <c r="N438" s="20">
        <v>9</v>
      </c>
      <c r="O438" s="20">
        <v>41</v>
      </c>
      <c r="P438" s="20"/>
      <c r="Q438" s="20" t="s">
        <v>1970</v>
      </c>
      <c r="R438" s="20">
        <v>761</v>
      </c>
      <c r="S438" s="20">
        <v>3222081901</v>
      </c>
      <c r="T438" s="20" t="s">
        <v>1293</v>
      </c>
      <c r="U438" s="20" t="s">
        <v>1419</v>
      </c>
    </row>
    <row r="439" spans="1:21" ht="15.75" customHeight="1">
      <c r="A439" s="20">
        <v>424</v>
      </c>
      <c r="B439" s="20" t="s">
        <v>2624</v>
      </c>
      <c r="C439" s="20" t="s">
        <v>1415</v>
      </c>
      <c r="D439" s="163" t="s">
        <v>1952</v>
      </c>
      <c r="E439" s="156">
        <v>44565</v>
      </c>
      <c r="F439" s="159">
        <v>4</v>
      </c>
      <c r="G439" s="159" t="s">
        <v>1512</v>
      </c>
      <c r="H439" s="20" t="s">
        <v>1055</v>
      </c>
      <c r="I439" s="164">
        <v>53</v>
      </c>
      <c r="J439" s="164">
        <v>13</v>
      </c>
      <c r="K439" s="165">
        <v>2.6</v>
      </c>
      <c r="L439" s="20">
        <v>280</v>
      </c>
      <c r="M439" s="20">
        <v>243</v>
      </c>
      <c r="N439" s="20">
        <v>83</v>
      </c>
      <c r="O439" s="20">
        <v>159</v>
      </c>
      <c r="P439" s="20"/>
      <c r="Q439" s="20" t="s">
        <v>1971</v>
      </c>
      <c r="R439" s="20">
        <v>6998</v>
      </c>
      <c r="S439" s="20">
        <v>3222081901</v>
      </c>
      <c r="T439" s="20" t="s">
        <v>1293</v>
      </c>
      <c r="U439" s="20" t="s">
        <v>1419</v>
      </c>
    </row>
    <row r="440" spans="1:21" ht="15.75" customHeight="1">
      <c r="A440" s="20">
        <v>425</v>
      </c>
      <c r="B440" s="20" t="s">
        <v>2624</v>
      </c>
      <c r="C440" s="20" t="s">
        <v>1415</v>
      </c>
      <c r="D440" s="163" t="s">
        <v>1952</v>
      </c>
      <c r="E440" s="156">
        <v>44565</v>
      </c>
      <c r="F440" s="159">
        <v>4</v>
      </c>
      <c r="G440" s="159" t="s">
        <v>1512</v>
      </c>
      <c r="H440" s="20" t="s">
        <v>1055</v>
      </c>
      <c r="I440" s="164">
        <v>58</v>
      </c>
      <c r="J440" s="164">
        <v>4</v>
      </c>
      <c r="K440" s="165">
        <v>0.9</v>
      </c>
      <c r="L440" s="20">
        <v>72</v>
      </c>
      <c r="M440" s="20">
        <v>62</v>
      </c>
      <c r="N440" s="20">
        <v>38</v>
      </c>
      <c r="O440" s="20">
        <v>23</v>
      </c>
      <c r="P440" s="20"/>
      <c r="Q440" s="20" t="s">
        <v>1972</v>
      </c>
      <c r="R440" s="20">
        <v>3071</v>
      </c>
      <c r="S440" s="20">
        <v>3222081901</v>
      </c>
      <c r="T440" s="20"/>
      <c r="U440" s="20" t="s">
        <v>1419</v>
      </c>
    </row>
    <row r="441" spans="1:21" ht="15.75" customHeight="1">
      <c r="A441" s="20">
        <v>426</v>
      </c>
      <c r="B441" s="20" t="s">
        <v>2624</v>
      </c>
      <c r="C441" s="20" t="s">
        <v>1415</v>
      </c>
      <c r="D441" s="163" t="s">
        <v>1973</v>
      </c>
      <c r="E441" s="156">
        <v>44565</v>
      </c>
      <c r="F441" s="159">
        <v>4</v>
      </c>
      <c r="G441" s="159" t="s">
        <v>1512</v>
      </c>
      <c r="H441" s="20" t="s">
        <v>1055</v>
      </c>
      <c r="I441" s="164">
        <v>58</v>
      </c>
      <c r="J441" s="164">
        <v>5</v>
      </c>
      <c r="K441" s="165">
        <v>0.3</v>
      </c>
      <c r="L441" s="20">
        <v>30</v>
      </c>
      <c r="M441" s="20">
        <v>26</v>
      </c>
      <c r="N441" s="20">
        <v>16</v>
      </c>
      <c r="O441" s="20">
        <v>10</v>
      </c>
      <c r="P441" s="20"/>
      <c r="Q441" s="20" t="s">
        <v>1974</v>
      </c>
      <c r="R441" s="20">
        <v>1249</v>
      </c>
      <c r="S441" s="20">
        <v>3222081901</v>
      </c>
      <c r="T441" s="20"/>
      <c r="U441" s="20" t="s">
        <v>1419</v>
      </c>
    </row>
    <row r="442" spans="1:21" ht="15.75" customHeight="1">
      <c r="A442" s="20">
        <v>427</v>
      </c>
      <c r="B442" s="20" t="s">
        <v>2624</v>
      </c>
      <c r="C442" s="20" t="s">
        <v>1415</v>
      </c>
      <c r="D442" s="163" t="s">
        <v>1973</v>
      </c>
      <c r="E442" s="156">
        <v>44565</v>
      </c>
      <c r="F442" s="159">
        <v>4</v>
      </c>
      <c r="G442" s="159" t="s">
        <v>1512</v>
      </c>
      <c r="H442" s="20" t="s">
        <v>1055</v>
      </c>
      <c r="I442" s="164">
        <v>64</v>
      </c>
      <c r="J442" s="164">
        <v>1</v>
      </c>
      <c r="K442" s="165">
        <v>1.8</v>
      </c>
      <c r="L442" s="20">
        <v>200</v>
      </c>
      <c r="M442" s="20">
        <v>177</v>
      </c>
      <c r="N442" s="20">
        <v>81</v>
      </c>
      <c r="O442" s="20">
        <v>93</v>
      </c>
      <c r="P442" s="20"/>
      <c r="Q442" s="20" t="s">
        <v>1975</v>
      </c>
      <c r="R442" s="20">
        <v>6985</v>
      </c>
      <c r="S442" s="20">
        <v>3222081901</v>
      </c>
      <c r="T442" s="20"/>
      <c r="U442" s="20" t="s">
        <v>1419</v>
      </c>
    </row>
    <row r="443" spans="1:21" ht="15.75" customHeight="1">
      <c r="A443" s="20">
        <v>428</v>
      </c>
      <c r="B443" s="20" t="s">
        <v>2624</v>
      </c>
      <c r="C443" s="20" t="s">
        <v>1415</v>
      </c>
      <c r="D443" s="163" t="s">
        <v>1973</v>
      </c>
      <c r="E443" s="156">
        <v>44565</v>
      </c>
      <c r="F443" s="159">
        <v>4</v>
      </c>
      <c r="G443" s="159" t="s">
        <v>1512</v>
      </c>
      <c r="H443" s="20" t="s">
        <v>1055</v>
      </c>
      <c r="I443" s="164">
        <v>64</v>
      </c>
      <c r="J443" s="164">
        <v>2</v>
      </c>
      <c r="K443" s="165">
        <v>1.6</v>
      </c>
      <c r="L443" s="20">
        <v>162</v>
      </c>
      <c r="M443" s="20">
        <v>146</v>
      </c>
      <c r="N443" s="20">
        <v>52</v>
      </c>
      <c r="O443" s="20">
        <v>91</v>
      </c>
      <c r="P443" s="20"/>
      <c r="Q443" s="20" t="s">
        <v>1976</v>
      </c>
      <c r="R443" s="20">
        <v>3751</v>
      </c>
      <c r="S443" s="20">
        <v>3222081901</v>
      </c>
      <c r="T443" s="20"/>
      <c r="U443" s="20" t="s">
        <v>1419</v>
      </c>
    </row>
    <row r="444" spans="1:21" ht="15.75" customHeight="1">
      <c r="A444" s="20">
        <v>429</v>
      </c>
      <c r="B444" s="20" t="s">
        <v>2624</v>
      </c>
      <c r="C444" s="20" t="s">
        <v>1415</v>
      </c>
      <c r="D444" s="163" t="s">
        <v>1973</v>
      </c>
      <c r="E444" s="156">
        <v>44565</v>
      </c>
      <c r="F444" s="159">
        <v>4</v>
      </c>
      <c r="G444" s="159" t="s">
        <v>1512</v>
      </c>
      <c r="H444" s="20" t="s">
        <v>1055</v>
      </c>
      <c r="I444" s="164">
        <v>64</v>
      </c>
      <c r="J444" s="164">
        <v>3</v>
      </c>
      <c r="K444" s="165">
        <v>0.7</v>
      </c>
      <c r="L444" s="20">
        <v>75</v>
      </c>
      <c r="M444" s="20">
        <v>66</v>
      </c>
      <c r="N444" s="20">
        <v>14</v>
      </c>
      <c r="O444" s="20">
        <v>52</v>
      </c>
      <c r="P444" s="20"/>
      <c r="Q444" s="20" t="s">
        <v>1977</v>
      </c>
      <c r="R444" s="20">
        <v>1131</v>
      </c>
      <c r="S444" s="20">
        <v>3222081901</v>
      </c>
      <c r="T444" s="20"/>
      <c r="U444" s="20" t="s">
        <v>1419</v>
      </c>
    </row>
    <row r="445" spans="1:21" ht="15.75" customHeight="1">
      <c r="A445" s="20">
        <v>430</v>
      </c>
      <c r="B445" s="20" t="s">
        <v>2624</v>
      </c>
      <c r="C445" s="20" t="s">
        <v>1415</v>
      </c>
      <c r="D445" s="163" t="s">
        <v>1973</v>
      </c>
      <c r="E445" s="156">
        <v>44565</v>
      </c>
      <c r="F445" s="159">
        <v>4</v>
      </c>
      <c r="G445" s="159" t="s">
        <v>1512</v>
      </c>
      <c r="H445" s="20" t="s">
        <v>1055</v>
      </c>
      <c r="I445" s="164">
        <v>64</v>
      </c>
      <c r="J445" s="164">
        <v>5</v>
      </c>
      <c r="K445" s="165">
        <v>0.3</v>
      </c>
      <c r="L445" s="20">
        <v>8</v>
      </c>
      <c r="M445" s="20">
        <v>7</v>
      </c>
      <c r="N445" s="20">
        <v>1</v>
      </c>
      <c r="O445" s="20">
        <v>6</v>
      </c>
      <c r="P445" s="20"/>
      <c r="Q445" s="20" t="s">
        <v>1978</v>
      </c>
      <c r="R445" s="20">
        <v>109</v>
      </c>
      <c r="S445" s="20">
        <v>3222081901</v>
      </c>
      <c r="T445" s="20"/>
      <c r="U445" s="20" t="s">
        <v>1419</v>
      </c>
    </row>
    <row r="446" spans="1:21" ht="15.75" customHeight="1">
      <c r="A446" s="20">
        <v>431</v>
      </c>
      <c r="B446" s="20" t="s">
        <v>2624</v>
      </c>
      <c r="C446" s="20" t="s">
        <v>1415</v>
      </c>
      <c r="D446" s="163" t="s">
        <v>1973</v>
      </c>
      <c r="E446" s="156">
        <v>44565</v>
      </c>
      <c r="F446" s="159">
        <v>4</v>
      </c>
      <c r="G446" s="159" t="s">
        <v>1512</v>
      </c>
      <c r="H446" s="20" t="s">
        <v>1055</v>
      </c>
      <c r="I446" s="164">
        <v>64</v>
      </c>
      <c r="J446" s="164">
        <v>11</v>
      </c>
      <c r="K446" s="165">
        <v>1</v>
      </c>
      <c r="L446" s="20">
        <v>123</v>
      </c>
      <c r="M446" s="20">
        <v>110</v>
      </c>
      <c r="N446" s="20">
        <v>42</v>
      </c>
      <c r="O446" s="20">
        <v>66</v>
      </c>
      <c r="P446" s="20"/>
      <c r="Q446" s="20" t="s">
        <v>1979</v>
      </c>
      <c r="R446" s="20">
        <v>2600</v>
      </c>
      <c r="S446" s="20">
        <v>3222081901</v>
      </c>
      <c r="T446" s="20"/>
      <c r="U446" s="20" t="s">
        <v>1419</v>
      </c>
    </row>
    <row r="447" spans="1:21" ht="15.75" customHeight="1">
      <c r="A447" s="20">
        <v>432</v>
      </c>
      <c r="B447" s="20" t="s">
        <v>2624</v>
      </c>
      <c r="C447" s="20" t="s">
        <v>1415</v>
      </c>
      <c r="D447" s="163" t="s">
        <v>1973</v>
      </c>
      <c r="E447" s="156">
        <v>44565</v>
      </c>
      <c r="F447" s="159">
        <v>4</v>
      </c>
      <c r="G447" s="159" t="s">
        <v>1512</v>
      </c>
      <c r="H447" s="20" t="s">
        <v>1055</v>
      </c>
      <c r="I447" s="164">
        <v>64</v>
      </c>
      <c r="J447" s="164">
        <v>13</v>
      </c>
      <c r="K447" s="165">
        <v>1.9</v>
      </c>
      <c r="L447" s="20">
        <v>229</v>
      </c>
      <c r="M447" s="20">
        <v>200</v>
      </c>
      <c r="N447" s="20">
        <v>45</v>
      </c>
      <c r="O447" s="20">
        <v>154</v>
      </c>
      <c r="P447" s="20"/>
      <c r="Q447" s="20" t="s">
        <v>1980</v>
      </c>
      <c r="R447" s="20">
        <v>3380</v>
      </c>
      <c r="S447" s="20">
        <v>3222081901</v>
      </c>
      <c r="T447" s="20"/>
      <c r="U447" s="20" t="s">
        <v>1419</v>
      </c>
    </row>
    <row r="448" spans="1:21" ht="15.75" customHeight="1">
      <c r="A448" s="20">
        <v>433</v>
      </c>
      <c r="B448" s="20" t="s">
        <v>2624</v>
      </c>
      <c r="C448" s="20" t="s">
        <v>1415</v>
      </c>
      <c r="D448" s="163" t="s">
        <v>1973</v>
      </c>
      <c r="E448" s="156">
        <v>44565</v>
      </c>
      <c r="F448" s="159">
        <v>4</v>
      </c>
      <c r="G448" s="159" t="s">
        <v>1512</v>
      </c>
      <c r="H448" s="20" t="s">
        <v>1055</v>
      </c>
      <c r="I448" s="164">
        <v>68</v>
      </c>
      <c r="J448" s="164">
        <v>14</v>
      </c>
      <c r="K448" s="165">
        <v>1</v>
      </c>
      <c r="L448" s="20">
        <v>91</v>
      </c>
      <c r="M448" s="20">
        <v>78</v>
      </c>
      <c r="N448" s="20">
        <v>8</v>
      </c>
      <c r="O448" s="20">
        <v>70</v>
      </c>
      <c r="P448" s="20"/>
      <c r="Q448" s="20" t="s">
        <v>1981</v>
      </c>
      <c r="R448" s="20">
        <v>833</v>
      </c>
      <c r="S448" s="20">
        <v>3222081901</v>
      </c>
      <c r="T448" s="20"/>
      <c r="U448" s="20" t="s">
        <v>1419</v>
      </c>
    </row>
    <row r="449" spans="1:21" ht="15.75" customHeight="1">
      <c r="A449" s="20">
        <v>434</v>
      </c>
      <c r="B449" s="20" t="s">
        <v>2624</v>
      </c>
      <c r="C449" s="20" t="s">
        <v>1415</v>
      </c>
      <c r="D449" s="163" t="s">
        <v>1973</v>
      </c>
      <c r="E449" s="156">
        <v>44565</v>
      </c>
      <c r="F449" s="159">
        <v>4</v>
      </c>
      <c r="G449" s="159" t="s">
        <v>1512</v>
      </c>
      <c r="H449" s="20" t="s">
        <v>1055</v>
      </c>
      <c r="I449" s="164">
        <v>69</v>
      </c>
      <c r="J449" s="164">
        <v>2</v>
      </c>
      <c r="K449" s="165">
        <v>6.3</v>
      </c>
      <c r="L449" s="20">
        <v>506</v>
      </c>
      <c r="M449" s="20">
        <v>436</v>
      </c>
      <c r="N449" s="20">
        <v>99</v>
      </c>
      <c r="O449" s="20">
        <v>335</v>
      </c>
      <c r="P449" s="20"/>
      <c r="Q449" s="20" t="s">
        <v>1982</v>
      </c>
      <c r="R449" s="20">
        <v>8272</v>
      </c>
      <c r="S449" s="20">
        <v>3222081901</v>
      </c>
      <c r="T449" s="20" t="s">
        <v>1293</v>
      </c>
      <c r="U449" s="20" t="s">
        <v>1419</v>
      </c>
    </row>
    <row r="450" spans="1:21" ht="15.75" customHeight="1">
      <c r="A450" s="20">
        <v>435</v>
      </c>
      <c r="B450" s="20" t="s">
        <v>2624</v>
      </c>
      <c r="C450" s="20" t="s">
        <v>1415</v>
      </c>
      <c r="D450" s="163" t="s">
        <v>1973</v>
      </c>
      <c r="E450" s="156">
        <v>44565</v>
      </c>
      <c r="F450" s="159">
        <v>4</v>
      </c>
      <c r="G450" s="159" t="s">
        <v>1512</v>
      </c>
      <c r="H450" s="20" t="s">
        <v>1055</v>
      </c>
      <c r="I450" s="164">
        <v>74</v>
      </c>
      <c r="J450" s="164">
        <v>3</v>
      </c>
      <c r="K450" s="165">
        <v>1.6</v>
      </c>
      <c r="L450" s="20">
        <v>77</v>
      </c>
      <c r="M450" s="20">
        <v>67</v>
      </c>
      <c r="N450" s="20">
        <v>6</v>
      </c>
      <c r="O450" s="20">
        <v>61</v>
      </c>
      <c r="P450" s="20"/>
      <c r="Q450" s="20" t="s">
        <v>1983</v>
      </c>
      <c r="R450" s="20">
        <v>583</v>
      </c>
      <c r="S450" s="20">
        <v>3222081901</v>
      </c>
      <c r="T450" s="20"/>
      <c r="U450" s="20" t="s">
        <v>1419</v>
      </c>
    </row>
    <row r="451" spans="1:21" ht="15.75" customHeight="1">
      <c r="A451" s="20">
        <v>436</v>
      </c>
      <c r="B451" s="20" t="s">
        <v>2624</v>
      </c>
      <c r="C451" s="20" t="s">
        <v>1415</v>
      </c>
      <c r="D451" s="163" t="s">
        <v>1973</v>
      </c>
      <c r="E451" s="156">
        <v>44565</v>
      </c>
      <c r="F451" s="159">
        <v>4</v>
      </c>
      <c r="G451" s="159" t="s">
        <v>1512</v>
      </c>
      <c r="H451" s="20" t="s">
        <v>1055</v>
      </c>
      <c r="I451" s="164">
        <v>75</v>
      </c>
      <c r="J451" s="164">
        <v>3</v>
      </c>
      <c r="K451" s="165">
        <v>0.4</v>
      </c>
      <c r="L451" s="20">
        <v>52</v>
      </c>
      <c r="M451" s="20">
        <v>45</v>
      </c>
      <c r="N451" s="20">
        <v>3</v>
      </c>
      <c r="O451" s="20">
        <v>42</v>
      </c>
      <c r="P451" s="20"/>
      <c r="Q451" s="20" t="s">
        <v>1984</v>
      </c>
      <c r="R451" s="20">
        <v>303</v>
      </c>
      <c r="S451" s="20">
        <v>3222081901</v>
      </c>
      <c r="T451" s="20"/>
      <c r="U451" s="20" t="s">
        <v>1419</v>
      </c>
    </row>
    <row r="452" spans="1:21" ht="15.75" customHeight="1">
      <c r="A452" s="20">
        <v>437</v>
      </c>
      <c r="B452" s="20" t="s">
        <v>2624</v>
      </c>
      <c r="C452" s="20" t="s">
        <v>1415</v>
      </c>
      <c r="D452" s="163" t="s">
        <v>1973</v>
      </c>
      <c r="E452" s="156">
        <v>44565</v>
      </c>
      <c r="F452" s="159">
        <v>4</v>
      </c>
      <c r="G452" s="159" t="s">
        <v>1512</v>
      </c>
      <c r="H452" s="20" t="s">
        <v>1055</v>
      </c>
      <c r="I452" s="164">
        <v>80</v>
      </c>
      <c r="J452" s="164">
        <v>10</v>
      </c>
      <c r="K452" s="165">
        <v>6.9</v>
      </c>
      <c r="L452" s="20">
        <v>700</v>
      </c>
      <c r="M452" s="20">
        <v>601</v>
      </c>
      <c r="N452" s="20">
        <v>248</v>
      </c>
      <c r="O452" s="20">
        <v>349</v>
      </c>
      <c r="P452" s="20"/>
      <c r="Q452" s="20" t="s">
        <v>1985</v>
      </c>
      <c r="R452" s="20">
        <v>18900</v>
      </c>
      <c r="S452" s="20">
        <v>3222081901</v>
      </c>
      <c r="T452" s="20" t="s">
        <v>1293</v>
      </c>
      <c r="U452" s="20" t="s">
        <v>1419</v>
      </c>
    </row>
    <row r="453" spans="1:21" ht="15.75" customHeight="1">
      <c r="A453" s="20">
        <v>438</v>
      </c>
      <c r="B453" s="20" t="s">
        <v>2624</v>
      </c>
      <c r="C453" s="20" t="s">
        <v>1415</v>
      </c>
      <c r="D453" s="163" t="s">
        <v>1973</v>
      </c>
      <c r="E453" s="156">
        <v>44565</v>
      </c>
      <c r="F453" s="159">
        <v>4</v>
      </c>
      <c r="G453" s="159" t="s">
        <v>1512</v>
      </c>
      <c r="H453" s="20" t="s">
        <v>1055</v>
      </c>
      <c r="I453" s="164">
        <v>81</v>
      </c>
      <c r="J453" s="164">
        <v>2</v>
      </c>
      <c r="K453" s="165">
        <v>4.5999999999999996</v>
      </c>
      <c r="L453" s="20">
        <v>432</v>
      </c>
      <c r="M453" s="20">
        <v>377</v>
      </c>
      <c r="N453" s="20">
        <v>104</v>
      </c>
      <c r="O453" s="20">
        <v>269</v>
      </c>
      <c r="P453" s="20"/>
      <c r="Q453" s="20" t="s">
        <v>1986</v>
      </c>
      <c r="R453" s="20">
        <v>7913</v>
      </c>
      <c r="S453" s="20">
        <v>3222081901</v>
      </c>
      <c r="T453" s="20"/>
      <c r="U453" s="20" t="s">
        <v>1419</v>
      </c>
    </row>
    <row r="454" spans="1:21" ht="15.75" customHeight="1">
      <c r="A454" s="20">
        <v>439</v>
      </c>
      <c r="B454" s="20" t="s">
        <v>2624</v>
      </c>
      <c r="C454" s="20" t="s">
        <v>1415</v>
      </c>
      <c r="D454" s="163" t="s">
        <v>1973</v>
      </c>
      <c r="E454" s="156">
        <v>44565</v>
      </c>
      <c r="F454" s="159">
        <v>4</v>
      </c>
      <c r="G454" s="159" t="s">
        <v>1512</v>
      </c>
      <c r="H454" s="20" t="s">
        <v>1055</v>
      </c>
      <c r="I454" s="164">
        <v>81</v>
      </c>
      <c r="J454" s="164">
        <v>5</v>
      </c>
      <c r="K454" s="165">
        <v>4.2</v>
      </c>
      <c r="L454" s="20">
        <v>426</v>
      </c>
      <c r="M454" s="20">
        <v>373</v>
      </c>
      <c r="N454" s="20">
        <v>157</v>
      </c>
      <c r="O454" s="20">
        <v>212</v>
      </c>
      <c r="P454" s="20"/>
      <c r="Q454" s="20" t="s">
        <v>1987</v>
      </c>
      <c r="R454" s="20">
        <v>12768</v>
      </c>
      <c r="S454" s="20">
        <v>3222081901</v>
      </c>
      <c r="T454" s="20"/>
      <c r="U454" s="20" t="s">
        <v>1419</v>
      </c>
    </row>
    <row r="455" spans="1:21" ht="15.75" customHeight="1">
      <c r="A455" s="20">
        <v>440</v>
      </c>
      <c r="B455" s="20" t="s">
        <v>2624</v>
      </c>
      <c r="C455" s="20" t="s">
        <v>1370</v>
      </c>
      <c r="D455" s="163" t="s">
        <v>1988</v>
      </c>
      <c r="E455" s="156">
        <v>44565</v>
      </c>
      <c r="F455" s="159">
        <v>3</v>
      </c>
      <c r="G455" s="159" t="s">
        <v>1512</v>
      </c>
      <c r="H455" s="20" t="s">
        <v>1055</v>
      </c>
      <c r="I455" s="164">
        <v>4</v>
      </c>
      <c r="J455" s="164">
        <v>2</v>
      </c>
      <c r="K455" s="165">
        <v>4.4000000000000004</v>
      </c>
      <c r="L455" s="20">
        <v>167</v>
      </c>
      <c r="M455" s="20">
        <v>146</v>
      </c>
      <c r="N455" s="20">
        <v>99</v>
      </c>
      <c r="O455" s="20">
        <v>45</v>
      </c>
      <c r="P455" s="20"/>
      <c r="Q455" s="20" t="s">
        <v>1989</v>
      </c>
      <c r="R455" s="20">
        <v>8730</v>
      </c>
      <c r="S455" s="20">
        <v>3221055602</v>
      </c>
      <c r="T455" s="20"/>
      <c r="U455" s="20" t="s">
        <v>1297</v>
      </c>
    </row>
    <row r="456" spans="1:21" ht="15.75" customHeight="1">
      <c r="A456" s="20">
        <v>441</v>
      </c>
      <c r="B456" s="20" t="s">
        <v>2624</v>
      </c>
      <c r="C456" s="20" t="s">
        <v>1370</v>
      </c>
      <c r="D456" s="163" t="s">
        <v>1988</v>
      </c>
      <c r="E456" s="156">
        <v>44565</v>
      </c>
      <c r="F456" s="159">
        <v>3</v>
      </c>
      <c r="G456" s="159" t="s">
        <v>1512</v>
      </c>
      <c r="H456" s="20" t="s">
        <v>1055</v>
      </c>
      <c r="I456" s="164">
        <v>16</v>
      </c>
      <c r="J456" s="164">
        <v>10</v>
      </c>
      <c r="K456" s="165">
        <v>1.8</v>
      </c>
      <c r="L456" s="20">
        <v>194</v>
      </c>
      <c r="M456" s="20">
        <v>171</v>
      </c>
      <c r="N456" s="20">
        <v>89</v>
      </c>
      <c r="O456" s="20">
        <v>79</v>
      </c>
      <c r="P456" s="20"/>
      <c r="Q456" s="20" t="s">
        <v>1990</v>
      </c>
      <c r="R456" s="20">
        <v>8545</v>
      </c>
      <c r="S456" s="20">
        <v>3221055602</v>
      </c>
      <c r="T456" s="20" t="s">
        <v>1293</v>
      </c>
      <c r="U456" s="20" t="s">
        <v>1297</v>
      </c>
    </row>
    <row r="457" spans="1:21" ht="15.75" customHeight="1">
      <c r="A457" s="20">
        <v>442</v>
      </c>
      <c r="B457" s="20" t="s">
        <v>2624</v>
      </c>
      <c r="C457" s="20" t="s">
        <v>1370</v>
      </c>
      <c r="D457" s="163" t="s">
        <v>1988</v>
      </c>
      <c r="E457" s="156">
        <v>44565</v>
      </c>
      <c r="F457" s="159">
        <v>3</v>
      </c>
      <c r="G457" s="159" t="s">
        <v>1512</v>
      </c>
      <c r="H457" s="20" t="s">
        <v>1055</v>
      </c>
      <c r="I457" s="164">
        <v>17</v>
      </c>
      <c r="J457" s="164">
        <v>3</v>
      </c>
      <c r="K457" s="165">
        <v>0.2</v>
      </c>
      <c r="L457" s="20">
        <v>8</v>
      </c>
      <c r="M457" s="20">
        <v>7</v>
      </c>
      <c r="N457" s="20">
        <v>2</v>
      </c>
      <c r="O457" s="20">
        <v>5</v>
      </c>
      <c r="P457" s="20"/>
      <c r="Q457" s="20" t="s">
        <v>1991</v>
      </c>
      <c r="R457" s="20">
        <v>137</v>
      </c>
      <c r="S457" s="20">
        <v>3221055602</v>
      </c>
      <c r="T457" s="20"/>
      <c r="U457" s="20" t="s">
        <v>1297</v>
      </c>
    </row>
    <row r="458" spans="1:21" ht="15.75" customHeight="1">
      <c r="A458" s="20">
        <v>443</v>
      </c>
      <c r="B458" s="20" t="s">
        <v>2624</v>
      </c>
      <c r="C458" s="20" t="s">
        <v>1370</v>
      </c>
      <c r="D458" s="163" t="s">
        <v>1988</v>
      </c>
      <c r="E458" s="156">
        <v>44565</v>
      </c>
      <c r="F458" s="159">
        <v>3</v>
      </c>
      <c r="G458" s="159" t="s">
        <v>1512</v>
      </c>
      <c r="H458" s="20" t="s">
        <v>1055</v>
      </c>
      <c r="I458" s="164">
        <v>17</v>
      </c>
      <c r="J458" s="164">
        <v>22</v>
      </c>
      <c r="K458" s="165">
        <v>0.5</v>
      </c>
      <c r="L458" s="20">
        <v>33</v>
      </c>
      <c r="M458" s="20">
        <v>29</v>
      </c>
      <c r="N458" s="20">
        <v>7</v>
      </c>
      <c r="O458" s="20">
        <v>22</v>
      </c>
      <c r="P458" s="20"/>
      <c r="Q458" s="20" t="s">
        <v>1992</v>
      </c>
      <c r="R458" s="20">
        <v>674</v>
      </c>
      <c r="S458" s="20">
        <v>3221055602</v>
      </c>
      <c r="T458" s="20"/>
      <c r="U458" s="20" t="s">
        <v>1297</v>
      </c>
    </row>
    <row r="459" spans="1:21" ht="15.75" customHeight="1">
      <c r="A459" s="20">
        <v>444</v>
      </c>
      <c r="B459" s="20" t="s">
        <v>2624</v>
      </c>
      <c r="C459" s="20" t="s">
        <v>1370</v>
      </c>
      <c r="D459" s="163" t="s">
        <v>1988</v>
      </c>
      <c r="E459" s="156">
        <v>44565</v>
      </c>
      <c r="F459" s="159">
        <v>3</v>
      </c>
      <c r="G459" s="159" t="s">
        <v>1512</v>
      </c>
      <c r="H459" s="20" t="s">
        <v>1055</v>
      </c>
      <c r="I459" s="164">
        <v>17</v>
      </c>
      <c r="J459" s="164">
        <v>24</v>
      </c>
      <c r="K459" s="165">
        <v>0.7</v>
      </c>
      <c r="L459" s="20">
        <v>39</v>
      </c>
      <c r="M459" s="20">
        <v>34</v>
      </c>
      <c r="N459" s="20">
        <v>19</v>
      </c>
      <c r="O459" s="20">
        <v>15</v>
      </c>
      <c r="P459" s="20"/>
      <c r="Q459" s="20" t="s">
        <v>1993</v>
      </c>
      <c r="R459" s="20">
        <v>1566</v>
      </c>
      <c r="S459" s="20">
        <v>3221055602</v>
      </c>
      <c r="T459" s="20"/>
      <c r="U459" s="20" t="s">
        <v>1297</v>
      </c>
    </row>
    <row r="460" spans="1:21" ht="15.75" customHeight="1">
      <c r="A460" s="20">
        <v>445</v>
      </c>
      <c r="B460" s="20" t="s">
        <v>2624</v>
      </c>
      <c r="C460" s="20" t="s">
        <v>1370</v>
      </c>
      <c r="D460" s="163" t="s">
        <v>1988</v>
      </c>
      <c r="E460" s="156">
        <v>44565</v>
      </c>
      <c r="F460" s="159">
        <v>3</v>
      </c>
      <c r="G460" s="159" t="s">
        <v>1512</v>
      </c>
      <c r="H460" s="20" t="s">
        <v>1055</v>
      </c>
      <c r="I460" s="164">
        <v>30</v>
      </c>
      <c r="J460" s="164">
        <v>5</v>
      </c>
      <c r="K460" s="165">
        <v>3</v>
      </c>
      <c r="L460" s="20">
        <v>131</v>
      </c>
      <c r="M460" s="20">
        <v>115</v>
      </c>
      <c r="N460" s="20">
        <v>99</v>
      </c>
      <c r="O460" s="20">
        <v>14</v>
      </c>
      <c r="P460" s="20"/>
      <c r="Q460" s="20" t="s">
        <v>1994</v>
      </c>
      <c r="R460" s="20">
        <v>8771</v>
      </c>
      <c r="S460" s="20">
        <v>3221055602</v>
      </c>
      <c r="T460" s="20"/>
      <c r="U460" s="20" t="s">
        <v>1297</v>
      </c>
    </row>
    <row r="461" spans="1:21" ht="15.75" customHeight="1">
      <c r="A461" s="20">
        <v>446</v>
      </c>
      <c r="B461" s="20" t="s">
        <v>2624</v>
      </c>
      <c r="C461" s="20" t="s">
        <v>1370</v>
      </c>
      <c r="D461" s="163" t="s">
        <v>1988</v>
      </c>
      <c r="E461" s="156">
        <v>44565</v>
      </c>
      <c r="F461" s="159">
        <v>4</v>
      </c>
      <c r="G461" s="159" t="s">
        <v>1512</v>
      </c>
      <c r="H461" s="20" t="s">
        <v>1055</v>
      </c>
      <c r="I461" s="164">
        <v>38</v>
      </c>
      <c r="J461" s="164">
        <v>7</v>
      </c>
      <c r="K461" s="165">
        <v>3.2</v>
      </c>
      <c r="L461" s="20">
        <v>367</v>
      </c>
      <c r="M461" s="20">
        <v>336</v>
      </c>
      <c r="N461" s="20">
        <v>100</v>
      </c>
      <c r="O461" s="20">
        <v>225</v>
      </c>
      <c r="P461" s="20"/>
      <c r="Q461" s="20" t="s">
        <v>1995</v>
      </c>
      <c r="R461" s="20">
        <v>7734</v>
      </c>
      <c r="S461" s="20">
        <v>3221055602</v>
      </c>
      <c r="T461" s="20"/>
      <c r="U461" s="20" t="s">
        <v>1297</v>
      </c>
    </row>
    <row r="462" spans="1:21" ht="15.75" customHeight="1">
      <c r="A462" s="20">
        <v>447</v>
      </c>
      <c r="B462" s="20" t="s">
        <v>2624</v>
      </c>
      <c r="C462" s="20" t="s">
        <v>1370</v>
      </c>
      <c r="D462" s="163" t="s">
        <v>1988</v>
      </c>
      <c r="E462" s="156">
        <v>44565</v>
      </c>
      <c r="F462" s="159">
        <v>4</v>
      </c>
      <c r="G462" s="159" t="s">
        <v>1512</v>
      </c>
      <c r="H462" s="20" t="s">
        <v>1055</v>
      </c>
      <c r="I462" s="164">
        <v>62</v>
      </c>
      <c r="J462" s="164">
        <v>4</v>
      </c>
      <c r="K462" s="165">
        <v>0.6</v>
      </c>
      <c r="L462" s="20">
        <v>49</v>
      </c>
      <c r="M462" s="20">
        <v>45</v>
      </c>
      <c r="N462" s="20">
        <v>25</v>
      </c>
      <c r="O462" s="20">
        <v>19</v>
      </c>
      <c r="P462" s="20"/>
      <c r="Q462" s="20" t="s">
        <v>1996</v>
      </c>
      <c r="R462" s="20">
        <v>2092</v>
      </c>
      <c r="S462" s="20">
        <v>3221055602</v>
      </c>
      <c r="T462" s="20" t="s">
        <v>1293</v>
      </c>
      <c r="U462" s="20" t="s">
        <v>1297</v>
      </c>
    </row>
    <row r="463" spans="1:21" ht="15.75" customHeight="1">
      <c r="A463" s="20">
        <v>448</v>
      </c>
      <c r="B463" s="20" t="s">
        <v>2624</v>
      </c>
      <c r="C463" s="20" t="s">
        <v>1370</v>
      </c>
      <c r="D463" s="163" t="s">
        <v>1988</v>
      </c>
      <c r="E463" s="156">
        <v>44565</v>
      </c>
      <c r="F463" s="159">
        <v>4</v>
      </c>
      <c r="G463" s="159" t="s">
        <v>1512</v>
      </c>
      <c r="H463" s="20" t="s">
        <v>1055</v>
      </c>
      <c r="I463" s="164">
        <v>62</v>
      </c>
      <c r="J463" s="164">
        <v>10</v>
      </c>
      <c r="K463" s="165">
        <v>1.1000000000000001</v>
      </c>
      <c r="L463" s="20">
        <v>115</v>
      </c>
      <c r="M463" s="20">
        <v>108</v>
      </c>
      <c r="N463" s="20">
        <v>33</v>
      </c>
      <c r="O463" s="20">
        <v>70</v>
      </c>
      <c r="P463" s="20"/>
      <c r="Q463" s="20" t="s">
        <v>1997</v>
      </c>
      <c r="R463" s="20">
        <v>2211</v>
      </c>
      <c r="S463" s="20">
        <v>3221055602</v>
      </c>
      <c r="T463" s="20" t="s">
        <v>1293</v>
      </c>
      <c r="U463" s="20" t="s">
        <v>1297</v>
      </c>
    </row>
    <row r="464" spans="1:21" ht="15.75" customHeight="1">
      <c r="A464" s="20">
        <v>449</v>
      </c>
      <c r="B464" s="20" t="s">
        <v>2624</v>
      </c>
      <c r="C464" s="20" t="s">
        <v>1370</v>
      </c>
      <c r="D464" s="163" t="s">
        <v>1988</v>
      </c>
      <c r="E464" s="156">
        <v>44565</v>
      </c>
      <c r="F464" s="159">
        <v>4</v>
      </c>
      <c r="G464" s="159" t="s">
        <v>1512</v>
      </c>
      <c r="H464" s="20" t="s">
        <v>1055</v>
      </c>
      <c r="I464" s="164">
        <v>63</v>
      </c>
      <c r="J464" s="164">
        <v>5</v>
      </c>
      <c r="K464" s="165">
        <v>0.5</v>
      </c>
      <c r="L464" s="20">
        <v>28</v>
      </c>
      <c r="M464" s="20">
        <v>25</v>
      </c>
      <c r="N464" s="20">
        <v>14</v>
      </c>
      <c r="O464" s="20">
        <v>11</v>
      </c>
      <c r="P464" s="20"/>
      <c r="Q464" s="20" t="s">
        <v>1998</v>
      </c>
      <c r="R464" s="20">
        <v>1118</v>
      </c>
      <c r="S464" s="20">
        <v>3221055602</v>
      </c>
      <c r="T464" s="20"/>
      <c r="U464" s="20" t="s">
        <v>1297</v>
      </c>
    </row>
    <row r="465" spans="1:21" ht="15.75" customHeight="1">
      <c r="A465" s="20">
        <v>450</v>
      </c>
      <c r="B465" s="20" t="s">
        <v>2624</v>
      </c>
      <c r="C465" s="20" t="s">
        <v>1370</v>
      </c>
      <c r="D465" s="163" t="s">
        <v>1988</v>
      </c>
      <c r="E465" s="156">
        <v>44565</v>
      </c>
      <c r="F465" s="159">
        <v>4</v>
      </c>
      <c r="G465" s="159" t="s">
        <v>1512</v>
      </c>
      <c r="H465" s="20" t="s">
        <v>1055</v>
      </c>
      <c r="I465" s="164">
        <v>63</v>
      </c>
      <c r="J465" s="164">
        <v>10</v>
      </c>
      <c r="K465" s="165">
        <v>0.7</v>
      </c>
      <c r="L465" s="20">
        <v>19</v>
      </c>
      <c r="M465" s="20">
        <v>17</v>
      </c>
      <c r="N465" s="20">
        <v>1</v>
      </c>
      <c r="O465" s="20">
        <v>16</v>
      </c>
      <c r="P465" s="20"/>
      <c r="Q465" s="20" t="s">
        <v>1999</v>
      </c>
      <c r="R465" s="20">
        <v>163</v>
      </c>
      <c r="S465" s="20">
        <v>3221055602</v>
      </c>
      <c r="T465" s="20"/>
      <c r="U465" s="20" t="s">
        <v>1297</v>
      </c>
    </row>
    <row r="466" spans="1:21" ht="15.75" customHeight="1">
      <c r="A466" s="20">
        <v>451</v>
      </c>
      <c r="B466" s="20" t="s">
        <v>2624</v>
      </c>
      <c r="C466" s="20" t="s">
        <v>1370</v>
      </c>
      <c r="D466" s="163" t="s">
        <v>1988</v>
      </c>
      <c r="E466" s="156">
        <v>44565</v>
      </c>
      <c r="F466" s="159">
        <v>4</v>
      </c>
      <c r="G466" s="159" t="s">
        <v>1512</v>
      </c>
      <c r="H466" s="20" t="s">
        <v>1055</v>
      </c>
      <c r="I466" s="164">
        <v>69</v>
      </c>
      <c r="J466" s="164">
        <v>26</v>
      </c>
      <c r="K466" s="165">
        <v>3.3</v>
      </c>
      <c r="L466" s="20">
        <v>253</v>
      </c>
      <c r="M466" s="20">
        <v>230</v>
      </c>
      <c r="N466" s="20">
        <v>84</v>
      </c>
      <c r="O466" s="20">
        <v>141</v>
      </c>
      <c r="P466" s="20"/>
      <c r="Q466" s="20" t="s">
        <v>2000</v>
      </c>
      <c r="R466" s="20">
        <v>6351</v>
      </c>
      <c r="S466" s="20">
        <v>3221055602</v>
      </c>
      <c r="T466" s="20" t="s">
        <v>1293</v>
      </c>
      <c r="U466" s="20" t="s">
        <v>1297</v>
      </c>
    </row>
    <row r="467" spans="1:21" ht="15.75" customHeight="1">
      <c r="A467" s="20">
        <v>452</v>
      </c>
      <c r="B467" s="20" t="s">
        <v>2624</v>
      </c>
      <c r="C467" s="20" t="s">
        <v>1370</v>
      </c>
      <c r="D467" s="163" t="s">
        <v>1988</v>
      </c>
      <c r="E467" s="156">
        <v>44565</v>
      </c>
      <c r="F467" s="159">
        <v>4</v>
      </c>
      <c r="G467" s="159" t="s">
        <v>1512</v>
      </c>
      <c r="H467" s="20" t="s">
        <v>1055</v>
      </c>
      <c r="I467" s="164">
        <v>80</v>
      </c>
      <c r="J467" s="164">
        <v>5</v>
      </c>
      <c r="K467" s="165">
        <v>2.8</v>
      </c>
      <c r="L467" s="20">
        <v>114</v>
      </c>
      <c r="M467" s="20">
        <v>103</v>
      </c>
      <c r="N467" s="20">
        <v>81</v>
      </c>
      <c r="O467" s="20">
        <v>19</v>
      </c>
      <c r="P467" s="20"/>
      <c r="Q467" s="20" t="s">
        <v>2001</v>
      </c>
      <c r="R467" s="20">
        <v>7779</v>
      </c>
      <c r="S467" s="20">
        <v>3221055602</v>
      </c>
      <c r="T467" s="20"/>
      <c r="U467" s="20" t="s">
        <v>1297</v>
      </c>
    </row>
    <row r="468" spans="1:21" ht="15.75" customHeight="1">
      <c r="A468" s="20">
        <v>453</v>
      </c>
      <c r="B468" s="20" t="s">
        <v>2624</v>
      </c>
      <c r="C468" s="20" t="s">
        <v>1370</v>
      </c>
      <c r="D468" s="163" t="s">
        <v>1988</v>
      </c>
      <c r="E468" s="156">
        <v>44565</v>
      </c>
      <c r="F468" s="159">
        <v>4</v>
      </c>
      <c r="G468" s="159" t="s">
        <v>1512</v>
      </c>
      <c r="H468" s="20" t="s">
        <v>1055</v>
      </c>
      <c r="I468" s="164">
        <v>83</v>
      </c>
      <c r="J468" s="164">
        <v>10</v>
      </c>
      <c r="K468" s="165">
        <v>2.8</v>
      </c>
      <c r="L468" s="20">
        <v>242</v>
      </c>
      <c r="M468" s="20">
        <v>211</v>
      </c>
      <c r="N468" s="20">
        <v>107</v>
      </c>
      <c r="O468" s="20">
        <v>101</v>
      </c>
      <c r="P468" s="20"/>
      <c r="Q468" s="20" t="s">
        <v>2002</v>
      </c>
      <c r="R468" s="20">
        <v>9196</v>
      </c>
      <c r="S468" s="20">
        <v>3221055602</v>
      </c>
      <c r="T468" s="20" t="s">
        <v>1293</v>
      </c>
      <c r="U468" s="20" t="s">
        <v>1297</v>
      </c>
    </row>
    <row r="469" spans="1:21" ht="15.75" customHeight="1">
      <c r="A469" s="20">
        <v>454</v>
      </c>
      <c r="B469" s="20" t="s">
        <v>2624</v>
      </c>
      <c r="C469" s="20" t="s">
        <v>1370</v>
      </c>
      <c r="D469" s="163" t="s">
        <v>1988</v>
      </c>
      <c r="E469" s="156">
        <v>44565</v>
      </c>
      <c r="F469" s="159">
        <v>4</v>
      </c>
      <c r="G469" s="159" t="s">
        <v>1512</v>
      </c>
      <c r="H469" s="20" t="s">
        <v>1055</v>
      </c>
      <c r="I469" s="164">
        <v>84</v>
      </c>
      <c r="J469" s="164">
        <v>11</v>
      </c>
      <c r="K469" s="165">
        <v>1.7</v>
      </c>
      <c r="L469" s="20">
        <v>133</v>
      </c>
      <c r="M469" s="20">
        <v>114</v>
      </c>
      <c r="N469" s="20">
        <v>52</v>
      </c>
      <c r="O469" s="20">
        <v>61</v>
      </c>
      <c r="P469" s="20"/>
      <c r="Q469" s="20" t="s">
        <v>2003</v>
      </c>
      <c r="R469" s="20">
        <v>3981</v>
      </c>
      <c r="S469" s="20">
        <v>3221055602</v>
      </c>
      <c r="T469" s="20" t="s">
        <v>1293</v>
      </c>
      <c r="U469" s="20" t="s">
        <v>1297</v>
      </c>
    </row>
    <row r="470" spans="1:21" ht="15.75" customHeight="1">
      <c r="A470" s="20">
        <v>455</v>
      </c>
      <c r="B470" s="20" t="s">
        <v>2624</v>
      </c>
      <c r="C470" s="20" t="s">
        <v>1370</v>
      </c>
      <c r="D470" s="163" t="s">
        <v>1988</v>
      </c>
      <c r="E470" s="156">
        <v>44565</v>
      </c>
      <c r="F470" s="159">
        <v>4</v>
      </c>
      <c r="G470" s="159" t="s">
        <v>1512</v>
      </c>
      <c r="H470" s="20" t="s">
        <v>1055</v>
      </c>
      <c r="I470" s="164">
        <v>85</v>
      </c>
      <c r="J470" s="164">
        <v>11</v>
      </c>
      <c r="K470" s="165">
        <v>1.7</v>
      </c>
      <c r="L470" s="20">
        <v>182</v>
      </c>
      <c r="M470" s="20">
        <v>155</v>
      </c>
      <c r="N470" s="20">
        <v>74</v>
      </c>
      <c r="O470" s="20">
        <v>80</v>
      </c>
      <c r="P470" s="20"/>
      <c r="Q470" s="20" t="s">
        <v>2004</v>
      </c>
      <c r="R470" s="20">
        <v>5771</v>
      </c>
      <c r="S470" s="20">
        <v>3221055602</v>
      </c>
      <c r="T470" s="20" t="s">
        <v>1293</v>
      </c>
      <c r="U470" s="20" t="s">
        <v>1297</v>
      </c>
    </row>
    <row r="471" spans="1:21" ht="15.75" customHeight="1">
      <c r="A471" s="20">
        <v>456</v>
      </c>
      <c r="B471" s="20" t="s">
        <v>2624</v>
      </c>
      <c r="C471" s="20" t="s">
        <v>1370</v>
      </c>
      <c r="D471" s="163" t="s">
        <v>1988</v>
      </c>
      <c r="E471" s="156">
        <v>44565</v>
      </c>
      <c r="F471" s="159">
        <v>3</v>
      </c>
      <c r="G471" s="159" t="s">
        <v>1512</v>
      </c>
      <c r="H471" s="20" t="s">
        <v>1055</v>
      </c>
      <c r="I471" s="164">
        <v>90</v>
      </c>
      <c r="J471" s="164">
        <v>28</v>
      </c>
      <c r="K471" s="165">
        <v>0.5</v>
      </c>
      <c r="L471" s="20">
        <v>53</v>
      </c>
      <c r="M471" s="20">
        <v>48</v>
      </c>
      <c r="N471" s="20">
        <v>26</v>
      </c>
      <c r="O471" s="20">
        <v>21</v>
      </c>
      <c r="P471" s="20"/>
      <c r="Q471" s="20" t="s">
        <v>2005</v>
      </c>
      <c r="R471" s="20">
        <v>2680</v>
      </c>
      <c r="S471" s="20">
        <v>3221055602</v>
      </c>
      <c r="T471" s="20"/>
      <c r="U471" s="20" t="s">
        <v>1297</v>
      </c>
    </row>
    <row r="472" spans="1:21" ht="15.75" customHeight="1">
      <c r="A472" s="20">
        <v>457</v>
      </c>
      <c r="B472" s="20" t="s">
        <v>2624</v>
      </c>
      <c r="C472" s="20" t="s">
        <v>1370</v>
      </c>
      <c r="D472" s="163" t="s">
        <v>1988</v>
      </c>
      <c r="E472" s="156">
        <v>44565</v>
      </c>
      <c r="F472" s="159">
        <v>4</v>
      </c>
      <c r="G472" s="159" t="s">
        <v>1512</v>
      </c>
      <c r="H472" s="20" t="s">
        <v>1055</v>
      </c>
      <c r="I472" s="164">
        <v>106</v>
      </c>
      <c r="J472" s="164">
        <v>4</v>
      </c>
      <c r="K472" s="165">
        <v>2.5</v>
      </c>
      <c r="L472" s="20">
        <v>249</v>
      </c>
      <c r="M472" s="20">
        <v>219</v>
      </c>
      <c r="N472" s="20">
        <v>131</v>
      </c>
      <c r="O472" s="20">
        <v>85</v>
      </c>
      <c r="P472" s="20"/>
      <c r="Q472" s="20" t="s">
        <v>2006</v>
      </c>
      <c r="R472" s="20">
        <v>11640</v>
      </c>
      <c r="S472" s="20">
        <v>3221055602</v>
      </c>
      <c r="T472" s="20" t="s">
        <v>1293</v>
      </c>
      <c r="U472" s="20" t="s">
        <v>1297</v>
      </c>
    </row>
    <row r="473" spans="1:21" ht="15.75" customHeight="1">
      <c r="A473" s="20">
        <v>458</v>
      </c>
      <c r="B473" s="20" t="s">
        <v>2624</v>
      </c>
      <c r="C473" s="20" t="s">
        <v>1370</v>
      </c>
      <c r="D473" s="163" t="s">
        <v>1988</v>
      </c>
      <c r="E473" s="156">
        <v>44565</v>
      </c>
      <c r="F473" s="159">
        <v>3</v>
      </c>
      <c r="G473" s="159" t="s">
        <v>1512</v>
      </c>
      <c r="H473" s="20" t="s">
        <v>1055</v>
      </c>
      <c r="I473" s="164">
        <v>109</v>
      </c>
      <c r="J473" s="164">
        <v>9</v>
      </c>
      <c r="K473" s="165">
        <v>2.2000000000000002</v>
      </c>
      <c r="L473" s="20">
        <v>342</v>
      </c>
      <c r="M473" s="20">
        <v>307</v>
      </c>
      <c r="N473" s="20">
        <v>168</v>
      </c>
      <c r="O473" s="20">
        <v>134</v>
      </c>
      <c r="P473" s="20"/>
      <c r="Q473" s="20" t="s">
        <v>2007</v>
      </c>
      <c r="R473" s="20">
        <v>17318</v>
      </c>
      <c r="S473" s="20">
        <v>3221055602</v>
      </c>
      <c r="T473" s="20" t="s">
        <v>1293</v>
      </c>
      <c r="U473" s="20" t="s">
        <v>1297</v>
      </c>
    </row>
    <row r="474" spans="1:21" ht="15.75" customHeight="1">
      <c r="A474" s="20">
        <v>459</v>
      </c>
      <c r="B474" s="20" t="s">
        <v>2624</v>
      </c>
      <c r="C474" s="20" t="s">
        <v>1370</v>
      </c>
      <c r="D474" s="163" t="s">
        <v>1988</v>
      </c>
      <c r="E474" s="156">
        <v>44565</v>
      </c>
      <c r="F474" s="159">
        <v>4</v>
      </c>
      <c r="G474" s="159" t="s">
        <v>1512</v>
      </c>
      <c r="H474" s="20" t="s">
        <v>1055</v>
      </c>
      <c r="I474" s="164">
        <v>118</v>
      </c>
      <c r="J474" s="164">
        <v>4</v>
      </c>
      <c r="K474" s="165">
        <v>1.6</v>
      </c>
      <c r="L474" s="20">
        <v>187</v>
      </c>
      <c r="M474" s="20">
        <v>168</v>
      </c>
      <c r="N474" s="20">
        <v>64</v>
      </c>
      <c r="O474" s="20">
        <v>100</v>
      </c>
      <c r="P474" s="20"/>
      <c r="Q474" s="20" t="s">
        <v>2008</v>
      </c>
      <c r="R474" s="20">
        <v>4754</v>
      </c>
      <c r="S474" s="20">
        <v>3221055602</v>
      </c>
      <c r="T474" s="20" t="s">
        <v>1293</v>
      </c>
      <c r="U474" s="20" t="s">
        <v>1297</v>
      </c>
    </row>
    <row r="475" spans="1:21" ht="15.75" customHeight="1">
      <c r="A475" s="20">
        <v>460</v>
      </c>
      <c r="B475" s="20" t="s">
        <v>2624</v>
      </c>
      <c r="C475" s="20" t="s">
        <v>1400</v>
      </c>
      <c r="D475" s="163" t="s">
        <v>2009</v>
      </c>
      <c r="E475" s="156">
        <v>44565</v>
      </c>
      <c r="F475" s="159">
        <v>4</v>
      </c>
      <c r="G475" s="159" t="s">
        <v>1512</v>
      </c>
      <c r="H475" s="20" t="s">
        <v>1055</v>
      </c>
      <c r="I475" s="164">
        <v>20</v>
      </c>
      <c r="J475" s="164">
        <v>19</v>
      </c>
      <c r="K475" s="165">
        <v>3</v>
      </c>
      <c r="L475" s="20">
        <v>230</v>
      </c>
      <c r="M475" s="20">
        <v>208</v>
      </c>
      <c r="N475" s="20">
        <v>93</v>
      </c>
      <c r="O475" s="20">
        <v>109</v>
      </c>
      <c r="P475" s="20"/>
      <c r="Q475" s="20" t="s">
        <v>2010</v>
      </c>
      <c r="R475" s="20">
        <v>8934</v>
      </c>
      <c r="S475" s="20">
        <v>3221085901</v>
      </c>
      <c r="T475" s="20"/>
      <c r="U475" s="20" t="s">
        <v>1822</v>
      </c>
    </row>
    <row r="476" spans="1:21" ht="15.75" customHeight="1">
      <c r="A476" s="20">
        <v>461</v>
      </c>
      <c r="B476" s="20" t="s">
        <v>2624</v>
      </c>
      <c r="C476" s="20" t="s">
        <v>1400</v>
      </c>
      <c r="D476" s="163" t="s">
        <v>2009</v>
      </c>
      <c r="E476" s="156">
        <v>44565</v>
      </c>
      <c r="F476" s="159">
        <v>4</v>
      </c>
      <c r="G476" s="159" t="s">
        <v>1512</v>
      </c>
      <c r="H476" s="20" t="s">
        <v>1055</v>
      </c>
      <c r="I476" s="164">
        <v>22</v>
      </c>
      <c r="J476" s="164">
        <v>21</v>
      </c>
      <c r="K476" s="165">
        <v>0.9</v>
      </c>
      <c r="L476" s="20">
        <v>78</v>
      </c>
      <c r="M476" s="20">
        <v>68</v>
      </c>
      <c r="N476" s="20">
        <v>31</v>
      </c>
      <c r="O476" s="20">
        <v>36</v>
      </c>
      <c r="P476" s="20"/>
      <c r="Q476" s="20" t="s">
        <v>2011</v>
      </c>
      <c r="R476" s="20">
        <v>2919</v>
      </c>
      <c r="S476" s="20">
        <v>3221085901</v>
      </c>
      <c r="T476" s="20"/>
      <c r="U476" s="20" t="s">
        <v>1822</v>
      </c>
    </row>
    <row r="477" spans="1:21" ht="15.75" customHeight="1">
      <c r="A477" s="20">
        <v>462</v>
      </c>
      <c r="B477" s="20" t="s">
        <v>2624</v>
      </c>
      <c r="C477" s="20" t="s">
        <v>1400</v>
      </c>
      <c r="D477" s="163" t="s">
        <v>2009</v>
      </c>
      <c r="E477" s="156">
        <v>44565</v>
      </c>
      <c r="F477" s="159">
        <v>4</v>
      </c>
      <c r="G477" s="159" t="s">
        <v>1512</v>
      </c>
      <c r="H477" s="20" t="s">
        <v>1055</v>
      </c>
      <c r="I477" s="164">
        <v>22</v>
      </c>
      <c r="J477" s="164">
        <v>22</v>
      </c>
      <c r="K477" s="165">
        <v>1.5</v>
      </c>
      <c r="L477" s="20">
        <v>154</v>
      </c>
      <c r="M477" s="20">
        <v>134</v>
      </c>
      <c r="N477" s="20">
        <v>74</v>
      </c>
      <c r="O477" s="20">
        <v>58</v>
      </c>
      <c r="P477" s="20"/>
      <c r="Q477" s="20" t="s">
        <v>2012</v>
      </c>
      <c r="R477" s="20">
        <v>6464</v>
      </c>
      <c r="S477" s="20">
        <v>3221085901</v>
      </c>
      <c r="T477" s="20"/>
      <c r="U477" s="20" t="s">
        <v>1822</v>
      </c>
    </row>
    <row r="478" spans="1:21" ht="15.75" customHeight="1">
      <c r="A478" s="20">
        <v>463</v>
      </c>
      <c r="B478" s="20" t="s">
        <v>2624</v>
      </c>
      <c r="C478" s="20" t="s">
        <v>1400</v>
      </c>
      <c r="D478" s="163" t="s">
        <v>2009</v>
      </c>
      <c r="E478" s="156">
        <v>44565</v>
      </c>
      <c r="F478" s="159">
        <v>4</v>
      </c>
      <c r="G478" s="159" t="s">
        <v>1512</v>
      </c>
      <c r="H478" s="20" t="s">
        <v>1055</v>
      </c>
      <c r="I478" s="164">
        <v>22</v>
      </c>
      <c r="J478" s="164">
        <v>32</v>
      </c>
      <c r="K478" s="165">
        <v>0.5</v>
      </c>
      <c r="L478" s="20">
        <v>60</v>
      </c>
      <c r="M478" s="20">
        <v>55</v>
      </c>
      <c r="N478" s="20">
        <v>13</v>
      </c>
      <c r="O478" s="20">
        <v>41</v>
      </c>
      <c r="P478" s="20"/>
      <c r="Q478" s="20" t="s">
        <v>2013</v>
      </c>
      <c r="R478" s="20">
        <v>1453</v>
      </c>
      <c r="S478" s="20">
        <v>3221085901</v>
      </c>
      <c r="T478" s="20"/>
      <c r="U478" s="20" t="s">
        <v>1822</v>
      </c>
    </row>
    <row r="479" spans="1:21" ht="15.75" customHeight="1">
      <c r="A479" s="20">
        <v>464</v>
      </c>
      <c r="B479" s="20" t="s">
        <v>2624</v>
      </c>
      <c r="C479" s="20" t="s">
        <v>1400</v>
      </c>
      <c r="D479" s="163" t="s">
        <v>2009</v>
      </c>
      <c r="E479" s="156">
        <v>44565</v>
      </c>
      <c r="F479" s="159">
        <v>4</v>
      </c>
      <c r="G479" s="159" t="s">
        <v>1512</v>
      </c>
      <c r="H479" s="20" t="s">
        <v>1055</v>
      </c>
      <c r="I479" s="164">
        <v>26</v>
      </c>
      <c r="J479" s="164">
        <v>15</v>
      </c>
      <c r="K479" s="165">
        <v>8.8000000000000007</v>
      </c>
      <c r="L479" s="20">
        <v>839</v>
      </c>
      <c r="M479" s="20">
        <v>734</v>
      </c>
      <c r="N479" s="20">
        <v>427</v>
      </c>
      <c r="O479" s="20">
        <v>294</v>
      </c>
      <c r="P479" s="20"/>
      <c r="Q479" s="20" t="s">
        <v>2014</v>
      </c>
      <c r="R479" s="20">
        <v>38538</v>
      </c>
      <c r="S479" s="20">
        <v>3221085901</v>
      </c>
      <c r="T479" s="20"/>
      <c r="U479" s="20" t="s">
        <v>1822</v>
      </c>
    </row>
    <row r="480" spans="1:21" ht="15.75" customHeight="1">
      <c r="A480" s="20">
        <v>465</v>
      </c>
      <c r="B480" s="20" t="s">
        <v>2624</v>
      </c>
      <c r="C480" s="20" t="s">
        <v>1400</v>
      </c>
      <c r="D480" s="163" t="s">
        <v>2009</v>
      </c>
      <c r="E480" s="156">
        <v>44565</v>
      </c>
      <c r="F480" s="159">
        <v>3</v>
      </c>
      <c r="G480" s="159" t="s">
        <v>1512</v>
      </c>
      <c r="H480" s="20" t="s">
        <v>1055</v>
      </c>
      <c r="I480" s="164">
        <v>27</v>
      </c>
      <c r="J480" s="164">
        <v>5</v>
      </c>
      <c r="K480" s="165">
        <v>0.7</v>
      </c>
      <c r="L480" s="20">
        <v>42</v>
      </c>
      <c r="M480" s="20">
        <v>37</v>
      </c>
      <c r="N480" s="20">
        <v>14</v>
      </c>
      <c r="O480" s="20">
        <v>23</v>
      </c>
      <c r="P480" s="20"/>
      <c r="Q480" s="20" t="s">
        <v>2015</v>
      </c>
      <c r="R480" s="20">
        <v>1328</v>
      </c>
      <c r="S480" s="20">
        <v>3221085901</v>
      </c>
      <c r="T480" s="20"/>
      <c r="U480" s="20" t="s">
        <v>1822</v>
      </c>
    </row>
    <row r="481" spans="1:21" ht="15.75" customHeight="1">
      <c r="A481" s="20">
        <v>466</v>
      </c>
      <c r="B481" s="20" t="s">
        <v>2624</v>
      </c>
      <c r="C481" s="20" t="s">
        <v>1400</v>
      </c>
      <c r="D481" s="163" t="s">
        <v>2009</v>
      </c>
      <c r="E481" s="156">
        <v>44565</v>
      </c>
      <c r="F481" s="159">
        <v>3</v>
      </c>
      <c r="G481" s="159" t="s">
        <v>1512</v>
      </c>
      <c r="H481" s="20" t="s">
        <v>1055</v>
      </c>
      <c r="I481" s="164">
        <v>27</v>
      </c>
      <c r="J481" s="164">
        <v>6</v>
      </c>
      <c r="K481" s="165">
        <v>0.5</v>
      </c>
      <c r="L481" s="20">
        <v>22</v>
      </c>
      <c r="M481" s="20">
        <v>20</v>
      </c>
      <c r="N481" s="20">
        <v>8</v>
      </c>
      <c r="O481" s="20">
        <v>12</v>
      </c>
      <c r="P481" s="20"/>
      <c r="Q481" s="20" t="s">
        <v>2016</v>
      </c>
      <c r="R481" s="20">
        <v>875</v>
      </c>
      <c r="S481" s="20">
        <v>3221085901</v>
      </c>
      <c r="T481" s="20"/>
      <c r="U481" s="20" t="s">
        <v>1822</v>
      </c>
    </row>
    <row r="482" spans="1:21" ht="15.75" customHeight="1">
      <c r="A482" s="20">
        <v>467</v>
      </c>
      <c r="B482" s="20" t="s">
        <v>2624</v>
      </c>
      <c r="C482" s="20" t="s">
        <v>1400</v>
      </c>
      <c r="D482" s="163" t="s">
        <v>2009</v>
      </c>
      <c r="E482" s="156">
        <v>44565</v>
      </c>
      <c r="F482" s="159">
        <v>3</v>
      </c>
      <c r="G482" s="159" t="s">
        <v>1512</v>
      </c>
      <c r="H482" s="20" t="s">
        <v>1055</v>
      </c>
      <c r="I482" s="164">
        <v>27</v>
      </c>
      <c r="J482" s="164">
        <v>21</v>
      </c>
      <c r="K482" s="165">
        <v>0.4</v>
      </c>
      <c r="L482" s="20">
        <v>38</v>
      </c>
      <c r="M482" s="20">
        <v>33</v>
      </c>
      <c r="N482" s="20">
        <v>17</v>
      </c>
      <c r="O482" s="20">
        <v>16</v>
      </c>
      <c r="P482" s="20"/>
      <c r="Q482" s="20" t="s">
        <v>2017</v>
      </c>
      <c r="R482" s="20">
        <v>1507</v>
      </c>
      <c r="S482" s="20">
        <v>3221085901</v>
      </c>
      <c r="T482" s="20"/>
      <c r="U482" s="20" t="s">
        <v>1822</v>
      </c>
    </row>
    <row r="483" spans="1:21" ht="15.75" customHeight="1">
      <c r="A483" s="20">
        <v>468</v>
      </c>
      <c r="B483" s="20" t="s">
        <v>2624</v>
      </c>
      <c r="C483" s="20" t="s">
        <v>1400</v>
      </c>
      <c r="D483" s="163" t="s">
        <v>2009</v>
      </c>
      <c r="E483" s="156">
        <v>44565</v>
      </c>
      <c r="F483" s="159">
        <v>4</v>
      </c>
      <c r="G483" s="159" t="s">
        <v>1512</v>
      </c>
      <c r="H483" s="20" t="s">
        <v>1055</v>
      </c>
      <c r="I483" s="164">
        <v>34</v>
      </c>
      <c r="J483" s="164">
        <v>1</v>
      </c>
      <c r="K483" s="165">
        <v>0.3</v>
      </c>
      <c r="L483" s="20">
        <v>35</v>
      </c>
      <c r="M483" s="20">
        <v>31</v>
      </c>
      <c r="N483" s="20">
        <v>11</v>
      </c>
      <c r="O483" s="20">
        <v>19</v>
      </c>
      <c r="P483" s="20"/>
      <c r="Q483" s="20" t="s">
        <v>2018</v>
      </c>
      <c r="R483" s="20">
        <v>1102</v>
      </c>
      <c r="S483" s="20">
        <v>3221085901</v>
      </c>
      <c r="T483" s="20"/>
      <c r="U483" s="20" t="s">
        <v>1822</v>
      </c>
    </row>
    <row r="484" spans="1:21" ht="15.75" customHeight="1">
      <c r="A484" s="20">
        <v>469</v>
      </c>
      <c r="B484" s="20" t="s">
        <v>2624</v>
      </c>
      <c r="C484" s="20" t="s">
        <v>1400</v>
      </c>
      <c r="D484" s="163" t="s">
        <v>2009</v>
      </c>
      <c r="E484" s="156">
        <v>44565</v>
      </c>
      <c r="F484" s="159">
        <v>4</v>
      </c>
      <c r="G484" s="159" t="s">
        <v>1512</v>
      </c>
      <c r="H484" s="20" t="s">
        <v>1055</v>
      </c>
      <c r="I484" s="164">
        <v>34</v>
      </c>
      <c r="J484" s="164">
        <v>2</v>
      </c>
      <c r="K484" s="165">
        <v>0.2</v>
      </c>
      <c r="L484" s="20">
        <v>38</v>
      </c>
      <c r="M484" s="20">
        <v>34</v>
      </c>
      <c r="N484" s="20">
        <v>10</v>
      </c>
      <c r="O484" s="20">
        <v>23</v>
      </c>
      <c r="P484" s="20"/>
      <c r="Q484" s="20" t="s">
        <v>2019</v>
      </c>
      <c r="R484" s="20">
        <v>1030</v>
      </c>
      <c r="S484" s="20">
        <v>3221085901</v>
      </c>
      <c r="T484" s="20"/>
      <c r="U484" s="20" t="s">
        <v>1822</v>
      </c>
    </row>
    <row r="485" spans="1:21" ht="15.75" customHeight="1">
      <c r="A485" s="20">
        <v>470</v>
      </c>
      <c r="B485" s="20" t="s">
        <v>2624</v>
      </c>
      <c r="C485" s="20" t="s">
        <v>1400</v>
      </c>
      <c r="D485" s="163" t="s">
        <v>2009</v>
      </c>
      <c r="E485" s="156">
        <v>44565</v>
      </c>
      <c r="F485" s="159">
        <v>4</v>
      </c>
      <c r="G485" s="159" t="s">
        <v>1512</v>
      </c>
      <c r="H485" s="20" t="s">
        <v>1055</v>
      </c>
      <c r="I485" s="164">
        <v>35</v>
      </c>
      <c r="J485" s="164">
        <v>12</v>
      </c>
      <c r="K485" s="165">
        <v>1.8</v>
      </c>
      <c r="L485" s="20">
        <v>179</v>
      </c>
      <c r="M485" s="20">
        <v>158</v>
      </c>
      <c r="N485" s="20">
        <v>80</v>
      </c>
      <c r="O485" s="20">
        <v>75</v>
      </c>
      <c r="P485" s="20"/>
      <c r="Q485" s="20" t="s">
        <v>2020</v>
      </c>
      <c r="R485" s="20">
        <v>7291</v>
      </c>
      <c r="S485" s="20">
        <v>3221085901</v>
      </c>
      <c r="T485" s="20"/>
      <c r="U485" s="20" t="s">
        <v>1822</v>
      </c>
    </row>
    <row r="486" spans="1:21" ht="15.75" customHeight="1">
      <c r="A486" s="20">
        <v>471</v>
      </c>
      <c r="B486" s="20" t="s">
        <v>2624</v>
      </c>
      <c r="C486" s="20" t="s">
        <v>1400</v>
      </c>
      <c r="D486" s="163" t="s">
        <v>2009</v>
      </c>
      <c r="E486" s="156">
        <v>44565</v>
      </c>
      <c r="F486" s="159">
        <v>4</v>
      </c>
      <c r="G486" s="159" t="s">
        <v>1512</v>
      </c>
      <c r="H486" s="20" t="s">
        <v>1055</v>
      </c>
      <c r="I486" s="164">
        <v>35</v>
      </c>
      <c r="J486" s="164">
        <v>17</v>
      </c>
      <c r="K486" s="165">
        <v>0.7</v>
      </c>
      <c r="L486" s="20">
        <v>49</v>
      </c>
      <c r="M486" s="20">
        <v>43</v>
      </c>
      <c r="N486" s="20">
        <v>22</v>
      </c>
      <c r="O486" s="20">
        <v>20</v>
      </c>
      <c r="P486" s="20"/>
      <c r="Q486" s="20" t="s">
        <v>2021</v>
      </c>
      <c r="R486" s="20">
        <v>1995</v>
      </c>
      <c r="S486" s="20">
        <v>3221085901</v>
      </c>
      <c r="T486" s="20"/>
      <c r="U486" s="20" t="s">
        <v>1822</v>
      </c>
    </row>
    <row r="487" spans="1:21" ht="15.75" customHeight="1">
      <c r="A487" s="20">
        <v>472</v>
      </c>
      <c r="B487" s="20" t="s">
        <v>2624</v>
      </c>
      <c r="C487" s="20" t="s">
        <v>1400</v>
      </c>
      <c r="D487" s="163" t="s">
        <v>2009</v>
      </c>
      <c r="E487" s="156">
        <v>44565</v>
      </c>
      <c r="F487" s="159">
        <v>4</v>
      </c>
      <c r="G487" s="159" t="s">
        <v>1512</v>
      </c>
      <c r="H487" s="20" t="s">
        <v>1055</v>
      </c>
      <c r="I487" s="164">
        <v>39</v>
      </c>
      <c r="J487" s="164">
        <v>13</v>
      </c>
      <c r="K487" s="165">
        <v>0.7</v>
      </c>
      <c r="L487" s="20">
        <v>39</v>
      </c>
      <c r="M487" s="20">
        <v>35</v>
      </c>
      <c r="N487" s="20">
        <v>8</v>
      </c>
      <c r="O487" s="20">
        <v>27</v>
      </c>
      <c r="P487" s="20"/>
      <c r="Q487" s="20" t="s">
        <v>2022</v>
      </c>
      <c r="R487" s="20">
        <v>680</v>
      </c>
      <c r="S487" s="20">
        <v>3221085901</v>
      </c>
      <c r="T487" s="20"/>
      <c r="U487" s="20" t="s">
        <v>1822</v>
      </c>
    </row>
    <row r="488" spans="1:21" ht="15.75" customHeight="1">
      <c r="A488" s="20">
        <v>473</v>
      </c>
      <c r="B488" s="20" t="s">
        <v>2624</v>
      </c>
      <c r="C488" s="20" t="s">
        <v>1400</v>
      </c>
      <c r="D488" s="163" t="s">
        <v>2009</v>
      </c>
      <c r="E488" s="156">
        <v>44565</v>
      </c>
      <c r="F488" s="159">
        <v>4</v>
      </c>
      <c r="G488" s="159" t="s">
        <v>1512</v>
      </c>
      <c r="H488" s="20" t="s">
        <v>1055</v>
      </c>
      <c r="I488" s="164">
        <v>40</v>
      </c>
      <c r="J488" s="164">
        <v>18</v>
      </c>
      <c r="K488" s="165">
        <v>1</v>
      </c>
      <c r="L488" s="20">
        <v>39</v>
      </c>
      <c r="M488" s="20">
        <v>33</v>
      </c>
      <c r="N488" s="20"/>
      <c r="O488" s="20">
        <v>33</v>
      </c>
      <c r="P488" s="20"/>
      <c r="Q488" s="20" t="s">
        <v>2023</v>
      </c>
      <c r="R488" s="20">
        <v>119</v>
      </c>
      <c r="S488" s="20">
        <v>3221085901</v>
      </c>
      <c r="T488" s="20"/>
      <c r="U488" s="20" t="s">
        <v>1822</v>
      </c>
    </row>
    <row r="489" spans="1:21" ht="15.75" customHeight="1">
      <c r="A489" s="20">
        <v>474</v>
      </c>
      <c r="B489" s="20" t="s">
        <v>2624</v>
      </c>
      <c r="C489" s="20" t="s">
        <v>1400</v>
      </c>
      <c r="D489" s="163" t="s">
        <v>2009</v>
      </c>
      <c r="E489" s="156">
        <v>44565</v>
      </c>
      <c r="F489" s="159">
        <v>4</v>
      </c>
      <c r="G489" s="159" t="s">
        <v>1512</v>
      </c>
      <c r="H489" s="20" t="s">
        <v>1055</v>
      </c>
      <c r="I489" s="164">
        <v>49</v>
      </c>
      <c r="J489" s="164">
        <v>1</v>
      </c>
      <c r="K489" s="165">
        <v>2.1</v>
      </c>
      <c r="L489" s="20">
        <v>144</v>
      </c>
      <c r="M489" s="20">
        <v>124</v>
      </c>
      <c r="N489" s="20">
        <v>52</v>
      </c>
      <c r="O489" s="20">
        <v>71</v>
      </c>
      <c r="P489" s="20"/>
      <c r="Q489" s="20" t="s">
        <v>2024</v>
      </c>
      <c r="R489" s="20">
        <v>4486</v>
      </c>
      <c r="S489" s="20">
        <v>3221085901</v>
      </c>
      <c r="T489" s="20"/>
      <c r="U489" s="20" t="s">
        <v>1822</v>
      </c>
    </row>
    <row r="490" spans="1:21" ht="15.75" customHeight="1">
      <c r="A490" s="20">
        <v>475</v>
      </c>
      <c r="B490" s="20" t="s">
        <v>2624</v>
      </c>
      <c r="C490" s="20" t="s">
        <v>1400</v>
      </c>
      <c r="D490" s="163" t="s">
        <v>2009</v>
      </c>
      <c r="E490" s="156">
        <v>44565</v>
      </c>
      <c r="F490" s="159">
        <v>4</v>
      </c>
      <c r="G490" s="159" t="s">
        <v>1512</v>
      </c>
      <c r="H490" s="20" t="s">
        <v>1055</v>
      </c>
      <c r="I490" s="164">
        <v>49</v>
      </c>
      <c r="J490" s="164">
        <v>4</v>
      </c>
      <c r="K490" s="165">
        <v>2.2000000000000002</v>
      </c>
      <c r="L490" s="20">
        <v>124</v>
      </c>
      <c r="M490" s="20">
        <v>106</v>
      </c>
      <c r="N490" s="20">
        <v>20</v>
      </c>
      <c r="O490" s="20">
        <v>86</v>
      </c>
      <c r="P490" s="20"/>
      <c r="Q490" s="20" t="s">
        <v>2025</v>
      </c>
      <c r="R490" s="20">
        <v>1760</v>
      </c>
      <c r="S490" s="20">
        <v>3221085901</v>
      </c>
      <c r="T490" s="20" t="s">
        <v>1293</v>
      </c>
      <c r="U490" s="20" t="s">
        <v>1822</v>
      </c>
    </row>
    <row r="491" spans="1:21" ht="15.75" customHeight="1">
      <c r="A491" s="20">
        <v>476</v>
      </c>
      <c r="B491" s="20" t="s">
        <v>2624</v>
      </c>
      <c r="C491" s="20" t="s">
        <v>1400</v>
      </c>
      <c r="D491" s="163" t="s">
        <v>2009</v>
      </c>
      <c r="E491" s="156">
        <v>44565</v>
      </c>
      <c r="F491" s="159">
        <v>4</v>
      </c>
      <c r="G491" s="159" t="s">
        <v>1512</v>
      </c>
      <c r="H491" s="20" t="s">
        <v>1055</v>
      </c>
      <c r="I491" s="164">
        <v>49</v>
      </c>
      <c r="J491" s="164">
        <v>7</v>
      </c>
      <c r="K491" s="165">
        <v>4.3</v>
      </c>
      <c r="L491" s="20">
        <v>175</v>
      </c>
      <c r="M491" s="20">
        <v>149</v>
      </c>
      <c r="N491" s="20">
        <v>43</v>
      </c>
      <c r="O491" s="20">
        <v>105</v>
      </c>
      <c r="P491" s="20"/>
      <c r="Q491" s="20" t="s">
        <v>2026</v>
      </c>
      <c r="R491" s="20">
        <v>3532</v>
      </c>
      <c r="S491" s="20">
        <v>3221085901</v>
      </c>
      <c r="T491" s="20" t="s">
        <v>1293</v>
      </c>
      <c r="U491" s="20" t="s">
        <v>1822</v>
      </c>
    </row>
    <row r="492" spans="1:21" ht="15.75" customHeight="1">
      <c r="A492" s="20">
        <v>477</v>
      </c>
      <c r="B492" s="20" t="s">
        <v>2624</v>
      </c>
      <c r="C492" s="20" t="s">
        <v>1400</v>
      </c>
      <c r="D492" s="163" t="s">
        <v>2009</v>
      </c>
      <c r="E492" s="156">
        <v>44565</v>
      </c>
      <c r="F492" s="159">
        <v>4</v>
      </c>
      <c r="G492" s="159" t="s">
        <v>1512</v>
      </c>
      <c r="H492" s="20" t="s">
        <v>1055</v>
      </c>
      <c r="I492" s="164">
        <v>50</v>
      </c>
      <c r="J492" s="164">
        <v>6</v>
      </c>
      <c r="K492" s="165">
        <v>3.8</v>
      </c>
      <c r="L492" s="20">
        <v>283</v>
      </c>
      <c r="M492" s="20">
        <v>246</v>
      </c>
      <c r="N492" s="20">
        <v>117</v>
      </c>
      <c r="O492" s="20">
        <v>125</v>
      </c>
      <c r="P492" s="20"/>
      <c r="Q492" s="20" t="s">
        <v>2027</v>
      </c>
      <c r="R492" s="20">
        <v>9567</v>
      </c>
      <c r="S492" s="20">
        <v>3221085901</v>
      </c>
      <c r="T492" s="20" t="s">
        <v>1293</v>
      </c>
      <c r="U492" s="20" t="s">
        <v>1822</v>
      </c>
    </row>
    <row r="493" spans="1:21" ht="15.75" customHeight="1">
      <c r="A493" s="20">
        <v>478</v>
      </c>
      <c r="B493" s="20" t="s">
        <v>2624</v>
      </c>
      <c r="C493" s="20" t="s">
        <v>1400</v>
      </c>
      <c r="D493" s="163" t="s">
        <v>2009</v>
      </c>
      <c r="E493" s="156">
        <v>44565</v>
      </c>
      <c r="F493" s="159">
        <v>4</v>
      </c>
      <c r="G493" s="159" t="s">
        <v>1512</v>
      </c>
      <c r="H493" s="20" t="s">
        <v>1055</v>
      </c>
      <c r="I493" s="164">
        <v>50</v>
      </c>
      <c r="J493" s="164">
        <v>12</v>
      </c>
      <c r="K493" s="165">
        <v>1.5</v>
      </c>
      <c r="L493" s="20">
        <v>70</v>
      </c>
      <c r="M493" s="20">
        <v>60</v>
      </c>
      <c r="N493" s="20">
        <v>11</v>
      </c>
      <c r="O493" s="20">
        <v>49</v>
      </c>
      <c r="P493" s="20"/>
      <c r="Q493" s="20" t="s">
        <v>2028</v>
      </c>
      <c r="R493" s="20">
        <v>1014</v>
      </c>
      <c r="S493" s="20">
        <v>3221085901</v>
      </c>
      <c r="T493" s="20" t="s">
        <v>1293</v>
      </c>
      <c r="U493" s="20" t="s">
        <v>1822</v>
      </c>
    </row>
    <row r="494" spans="1:21" ht="15.75" customHeight="1">
      <c r="A494" s="20">
        <v>479</v>
      </c>
      <c r="B494" s="20" t="s">
        <v>2624</v>
      </c>
      <c r="C494" s="20" t="s">
        <v>1400</v>
      </c>
      <c r="D494" s="163" t="s">
        <v>2009</v>
      </c>
      <c r="E494" s="156">
        <v>44565</v>
      </c>
      <c r="F494" s="159">
        <v>4</v>
      </c>
      <c r="G494" s="159" t="s">
        <v>1512</v>
      </c>
      <c r="H494" s="20" t="s">
        <v>1055</v>
      </c>
      <c r="I494" s="164">
        <v>52</v>
      </c>
      <c r="J494" s="164">
        <v>18</v>
      </c>
      <c r="K494" s="165">
        <v>0.3</v>
      </c>
      <c r="L494" s="20">
        <v>52</v>
      </c>
      <c r="M494" s="20">
        <v>46</v>
      </c>
      <c r="N494" s="20">
        <v>14</v>
      </c>
      <c r="O494" s="20">
        <v>31</v>
      </c>
      <c r="P494" s="20"/>
      <c r="Q494" s="20" t="s">
        <v>2029</v>
      </c>
      <c r="R494" s="20">
        <v>1402</v>
      </c>
      <c r="S494" s="20">
        <v>3221085901</v>
      </c>
      <c r="T494" s="20"/>
      <c r="U494" s="20" t="s">
        <v>1822</v>
      </c>
    </row>
    <row r="495" spans="1:21" ht="15.75" customHeight="1">
      <c r="A495" s="20">
        <v>480</v>
      </c>
      <c r="B495" s="20" t="s">
        <v>2624</v>
      </c>
      <c r="C495" s="20" t="s">
        <v>1796</v>
      </c>
      <c r="D495" s="163" t="s">
        <v>2030</v>
      </c>
      <c r="E495" s="156">
        <v>44565</v>
      </c>
      <c r="F495" s="159">
        <v>3</v>
      </c>
      <c r="G495" s="159" t="s">
        <v>1512</v>
      </c>
      <c r="H495" s="20" t="s">
        <v>1055</v>
      </c>
      <c r="I495" s="164">
        <v>5</v>
      </c>
      <c r="J495" s="164">
        <v>16</v>
      </c>
      <c r="K495" s="165">
        <v>0.6</v>
      </c>
      <c r="L495" s="20">
        <v>58</v>
      </c>
      <c r="M495" s="20">
        <v>51</v>
      </c>
      <c r="N495" s="20">
        <v>19</v>
      </c>
      <c r="O495" s="20">
        <v>31</v>
      </c>
      <c r="P495" s="20"/>
      <c r="Q495" s="20" t="s">
        <v>2031</v>
      </c>
      <c r="R495" s="20">
        <v>1685</v>
      </c>
      <c r="S495" s="20">
        <v>3222081901</v>
      </c>
      <c r="T495" s="20" t="s">
        <v>1293</v>
      </c>
      <c r="U495" s="20" t="s">
        <v>1419</v>
      </c>
    </row>
    <row r="496" spans="1:21" ht="15.75" customHeight="1">
      <c r="A496" s="20">
        <v>481</v>
      </c>
      <c r="B496" s="20" t="s">
        <v>2624</v>
      </c>
      <c r="C496" s="20" t="s">
        <v>1796</v>
      </c>
      <c r="D496" s="163" t="s">
        <v>2030</v>
      </c>
      <c r="E496" s="156">
        <v>44565</v>
      </c>
      <c r="F496" s="159">
        <v>3</v>
      </c>
      <c r="G496" s="159" t="s">
        <v>1512</v>
      </c>
      <c r="H496" s="20" t="s">
        <v>1055</v>
      </c>
      <c r="I496" s="164">
        <v>5</v>
      </c>
      <c r="J496" s="164">
        <v>17</v>
      </c>
      <c r="K496" s="165">
        <v>2</v>
      </c>
      <c r="L496" s="20">
        <v>209</v>
      </c>
      <c r="M496" s="20">
        <v>182</v>
      </c>
      <c r="N496" s="20">
        <v>83</v>
      </c>
      <c r="O496" s="20">
        <v>96</v>
      </c>
      <c r="P496" s="20"/>
      <c r="Q496" s="20" t="s">
        <v>2032</v>
      </c>
      <c r="R496" s="20">
        <v>6763</v>
      </c>
      <c r="S496" s="20">
        <v>3222081901</v>
      </c>
      <c r="T496" s="20" t="s">
        <v>1293</v>
      </c>
      <c r="U496" s="20" t="s">
        <v>1419</v>
      </c>
    </row>
    <row r="497" spans="1:21" ht="15.75" customHeight="1">
      <c r="A497" s="20">
        <v>482</v>
      </c>
      <c r="B497" s="20" t="s">
        <v>2624</v>
      </c>
      <c r="C497" s="20" t="s">
        <v>1796</v>
      </c>
      <c r="D497" s="163" t="s">
        <v>2030</v>
      </c>
      <c r="E497" s="156">
        <v>44565</v>
      </c>
      <c r="F497" s="159">
        <v>3</v>
      </c>
      <c r="G497" s="159" t="s">
        <v>1512</v>
      </c>
      <c r="H497" s="20" t="s">
        <v>1055</v>
      </c>
      <c r="I497" s="164">
        <v>6</v>
      </c>
      <c r="J497" s="164">
        <v>10</v>
      </c>
      <c r="K497" s="165">
        <v>1.2</v>
      </c>
      <c r="L497" s="20">
        <v>40</v>
      </c>
      <c r="M497" s="20">
        <v>35</v>
      </c>
      <c r="N497" s="20">
        <v>12</v>
      </c>
      <c r="O497" s="20">
        <v>23</v>
      </c>
      <c r="P497" s="20"/>
      <c r="Q497" s="20" t="s">
        <v>2033</v>
      </c>
      <c r="R497" s="20">
        <v>956</v>
      </c>
      <c r="S497" s="20">
        <v>3222081901</v>
      </c>
      <c r="T497" s="20"/>
      <c r="U497" s="20" t="s">
        <v>1419</v>
      </c>
    </row>
    <row r="498" spans="1:21" ht="15.75" customHeight="1">
      <c r="A498" s="20">
        <v>483</v>
      </c>
      <c r="B498" s="20" t="s">
        <v>2624</v>
      </c>
      <c r="C498" s="20" t="s">
        <v>1796</v>
      </c>
      <c r="D498" s="163" t="s">
        <v>2030</v>
      </c>
      <c r="E498" s="156">
        <v>44565</v>
      </c>
      <c r="F498" s="159">
        <v>3</v>
      </c>
      <c r="G498" s="159" t="s">
        <v>1512</v>
      </c>
      <c r="H498" s="20" t="s">
        <v>1055</v>
      </c>
      <c r="I498" s="164">
        <v>6</v>
      </c>
      <c r="J498" s="164">
        <v>13</v>
      </c>
      <c r="K498" s="165">
        <v>2.8</v>
      </c>
      <c r="L498" s="20">
        <v>81</v>
      </c>
      <c r="M498" s="20">
        <v>70</v>
      </c>
      <c r="N498" s="20">
        <v>31</v>
      </c>
      <c r="O498" s="20">
        <v>38</v>
      </c>
      <c r="P498" s="20"/>
      <c r="Q498" s="20" t="s">
        <v>2034</v>
      </c>
      <c r="R498" s="20">
        <v>2437</v>
      </c>
      <c r="S498" s="20">
        <v>3222081901</v>
      </c>
      <c r="T498" s="20"/>
      <c r="U498" s="20" t="s">
        <v>1419</v>
      </c>
    </row>
    <row r="499" spans="1:21" ht="15.75" customHeight="1">
      <c r="A499" s="20">
        <v>484</v>
      </c>
      <c r="B499" s="20" t="s">
        <v>2624</v>
      </c>
      <c r="C499" s="20" t="s">
        <v>1796</v>
      </c>
      <c r="D499" s="163" t="s">
        <v>2030</v>
      </c>
      <c r="E499" s="156">
        <v>44565</v>
      </c>
      <c r="F499" s="159">
        <v>3</v>
      </c>
      <c r="G499" s="159" t="s">
        <v>1512</v>
      </c>
      <c r="H499" s="20" t="s">
        <v>1055</v>
      </c>
      <c r="I499" s="164">
        <v>7</v>
      </c>
      <c r="J499" s="164">
        <v>9</v>
      </c>
      <c r="K499" s="165">
        <v>2.4</v>
      </c>
      <c r="L499" s="20">
        <v>123</v>
      </c>
      <c r="M499" s="20">
        <v>105</v>
      </c>
      <c r="N499" s="20">
        <v>67</v>
      </c>
      <c r="O499" s="20">
        <v>38</v>
      </c>
      <c r="P499" s="20"/>
      <c r="Q499" s="20" t="s">
        <v>2035</v>
      </c>
      <c r="R499" s="20">
        <v>4566</v>
      </c>
      <c r="S499" s="20">
        <v>3222081901</v>
      </c>
      <c r="T499" s="20" t="s">
        <v>1293</v>
      </c>
      <c r="U499" s="20" t="s">
        <v>1419</v>
      </c>
    </row>
    <row r="500" spans="1:21" ht="15.75" customHeight="1">
      <c r="A500" s="20">
        <v>485</v>
      </c>
      <c r="B500" s="20" t="s">
        <v>2624</v>
      </c>
      <c r="C500" s="20" t="s">
        <v>1796</v>
      </c>
      <c r="D500" s="163" t="s">
        <v>2030</v>
      </c>
      <c r="E500" s="156">
        <v>44565</v>
      </c>
      <c r="F500" s="159">
        <v>3</v>
      </c>
      <c r="G500" s="159" t="s">
        <v>1512</v>
      </c>
      <c r="H500" s="20" t="s">
        <v>1055</v>
      </c>
      <c r="I500" s="164">
        <v>8</v>
      </c>
      <c r="J500" s="164">
        <v>3</v>
      </c>
      <c r="K500" s="165">
        <v>0.9</v>
      </c>
      <c r="L500" s="20">
        <v>43</v>
      </c>
      <c r="M500" s="20">
        <v>38</v>
      </c>
      <c r="N500" s="20">
        <v>12</v>
      </c>
      <c r="O500" s="20">
        <v>26</v>
      </c>
      <c r="P500" s="20"/>
      <c r="Q500" s="20" t="s">
        <v>2036</v>
      </c>
      <c r="R500" s="20">
        <v>873</v>
      </c>
      <c r="S500" s="20">
        <v>3222081901</v>
      </c>
      <c r="T500" s="20"/>
      <c r="U500" s="20" t="s">
        <v>1419</v>
      </c>
    </row>
    <row r="501" spans="1:21" ht="15.75" customHeight="1">
      <c r="A501" s="20">
        <v>486</v>
      </c>
      <c r="B501" s="20" t="s">
        <v>2624</v>
      </c>
      <c r="C501" s="20" t="s">
        <v>1796</v>
      </c>
      <c r="D501" s="163" t="s">
        <v>2030</v>
      </c>
      <c r="E501" s="156">
        <v>44565</v>
      </c>
      <c r="F501" s="159">
        <v>3</v>
      </c>
      <c r="G501" s="159" t="s">
        <v>1512</v>
      </c>
      <c r="H501" s="20" t="s">
        <v>1055</v>
      </c>
      <c r="I501" s="164">
        <v>8</v>
      </c>
      <c r="J501" s="164">
        <v>7</v>
      </c>
      <c r="K501" s="165">
        <v>0.5</v>
      </c>
      <c r="L501" s="20">
        <v>24</v>
      </c>
      <c r="M501" s="20">
        <v>21</v>
      </c>
      <c r="N501" s="20">
        <v>5</v>
      </c>
      <c r="O501" s="20">
        <v>16</v>
      </c>
      <c r="P501" s="20"/>
      <c r="Q501" s="20" t="s">
        <v>2037</v>
      </c>
      <c r="R501" s="20">
        <v>387</v>
      </c>
      <c r="S501" s="20">
        <v>3222081901</v>
      </c>
      <c r="T501" s="20"/>
      <c r="U501" s="20" t="s">
        <v>1419</v>
      </c>
    </row>
    <row r="502" spans="1:21" ht="15.75" customHeight="1">
      <c r="A502" s="20">
        <v>487</v>
      </c>
      <c r="B502" s="20" t="s">
        <v>2624</v>
      </c>
      <c r="C502" s="20" t="s">
        <v>1796</v>
      </c>
      <c r="D502" s="163" t="s">
        <v>2030</v>
      </c>
      <c r="E502" s="156">
        <v>44565</v>
      </c>
      <c r="F502" s="159">
        <v>3</v>
      </c>
      <c r="G502" s="159" t="s">
        <v>1512</v>
      </c>
      <c r="H502" s="20" t="s">
        <v>1055</v>
      </c>
      <c r="I502" s="164">
        <v>8</v>
      </c>
      <c r="J502" s="164">
        <v>8</v>
      </c>
      <c r="K502" s="165">
        <v>1.4</v>
      </c>
      <c r="L502" s="20">
        <v>84</v>
      </c>
      <c r="M502" s="20">
        <v>73</v>
      </c>
      <c r="N502" s="20">
        <v>31</v>
      </c>
      <c r="O502" s="20">
        <v>41</v>
      </c>
      <c r="P502" s="20"/>
      <c r="Q502" s="20" t="s">
        <v>2038</v>
      </c>
      <c r="R502" s="20">
        <v>2185</v>
      </c>
      <c r="S502" s="20">
        <v>3222081901</v>
      </c>
      <c r="T502" s="20" t="s">
        <v>1293</v>
      </c>
      <c r="U502" s="20" t="s">
        <v>1419</v>
      </c>
    </row>
    <row r="503" spans="1:21" ht="15.75" customHeight="1">
      <c r="A503" s="20">
        <v>488</v>
      </c>
      <c r="B503" s="20" t="s">
        <v>2624</v>
      </c>
      <c r="C503" s="20" t="s">
        <v>1796</v>
      </c>
      <c r="D503" s="163" t="s">
        <v>2030</v>
      </c>
      <c r="E503" s="156">
        <v>44565</v>
      </c>
      <c r="F503" s="159">
        <v>3</v>
      </c>
      <c r="G503" s="159" t="s">
        <v>1512</v>
      </c>
      <c r="H503" s="20" t="s">
        <v>1055</v>
      </c>
      <c r="I503" s="164">
        <v>17</v>
      </c>
      <c r="J503" s="164">
        <v>15</v>
      </c>
      <c r="K503" s="165">
        <v>0.8</v>
      </c>
      <c r="L503" s="20">
        <v>50</v>
      </c>
      <c r="M503" s="20">
        <v>43</v>
      </c>
      <c r="N503" s="20">
        <v>7</v>
      </c>
      <c r="O503" s="20">
        <v>36</v>
      </c>
      <c r="P503" s="20"/>
      <c r="Q503" s="20" t="s">
        <v>2039</v>
      </c>
      <c r="R503" s="20">
        <v>523</v>
      </c>
      <c r="S503" s="20">
        <v>3222081901</v>
      </c>
      <c r="T503" s="20"/>
      <c r="U503" s="20" t="s">
        <v>1419</v>
      </c>
    </row>
    <row r="504" spans="1:21" ht="15.75" customHeight="1">
      <c r="A504" s="20">
        <v>489</v>
      </c>
      <c r="B504" s="20" t="s">
        <v>2624</v>
      </c>
      <c r="C504" s="20" t="s">
        <v>1796</v>
      </c>
      <c r="D504" s="163" t="s">
        <v>2030</v>
      </c>
      <c r="E504" s="156">
        <v>44565</v>
      </c>
      <c r="F504" s="159">
        <v>3</v>
      </c>
      <c r="G504" s="159" t="s">
        <v>1512</v>
      </c>
      <c r="H504" s="20" t="s">
        <v>1055</v>
      </c>
      <c r="I504" s="164">
        <v>21</v>
      </c>
      <c r="J504" s="164">
        <v>4</v>
      </c>
      <c r="K504" s="165">
        <v>5.4</v>
      </c>
      <c r="L504" s="20">
        <v>166</v>
      </c>
      <c r="M504" s="20">
        <v>144</v>
      </c>
      <c r="N504" s="20">
        <v>94</v>
      </c>
      <c r="O504" s="20">
        <v>48</v>
      </c>
      <c r="P504" s="20"/>
      <c r="Q504" s="20" t="s">
        <v>2040</v>
      </c>
      <c r="R504" s="20">
        <v>7114</v>
      </c>
      <c r="S504" s="20">
        <v>3222081901</v>
      </c>
      <c r="T504" s="20" t="s">
        <v>1293</v>
      </c>
      <c r="U504" s="20" t="s">
        <v>1419</v>
      </c>
    </row>
    <row r="505" spans="1:21" ht="15.75" customHeight="1">
      <c r="A505" s="20">
        <v>490</v>
      </c>
      <c r="B505" s="20" t="s">
        <v>2624</v>
      </c>
      <c r="C505" s="20" t="s">
        <v>1796</v>
      </c>
      <c r="D505" s="163" t="s">
        <v>2030</v>
      </c>
      <c r="E505" s="156">
        <v>44565</v>
      </c>
      <c r="F505" s="159">
        <v>3</v>
      </c>
      <c r="G505" s="159" t="s">
        <v>1512</v>
      </c>
      <c r="H505" s="20" t="s">
        <v>1055</v>
      </c>
      <c r="I505" s="164">
        <v>37</v>
      </c>
      <c r="J505" s="164">
        <v>11</v>
      </c>
      <c r="K505" s="165">
        <v>1</v>
      </c>
      <c r="L505" s="20">
        <v>25</v>
      </c>
      <c r="M505" s="20">
        <v>22</v>
      </c>
      <c r="N505" s="20">
        <v>12</v>
      </c>
      <c r="O505" s="20">
        <v>10</v>
      </c>
      <c r="P505" s="20"/>
      <c r="Q505" s="20" t="s">
        <v>2041</v>
      </c>
      <c r="R505" s="20">
        <v>1001</v>
      </c>
      <c r="S505" s="20">
        <v>3222081901</v>
      </c>
      <c r="T505" s="20"/>
      <c r="U505" s="20" t="s">
        <v>1419</v>
      </c>
    </row>
    <row r="506" spans="1:21" ht="15.75" customHeight="1">
      <c r="A506" s="20">
        <v>491</v>
      </c>
      <c r="B506" s="20" t="s">
        <v>2624</v>
      </c>
      <c r="C506" s="20" t="s">
        <v>1796</v>
      </c>
      <c r="D506" s="163" t="s">
        <v>2030</v>
      </c>
      <c r="E506" s="156">
        <v>44565</v>
      </c>
      <c r="F506" s="159">
        <v>3</v>
      </c>
      <c r="G506" s="159" t="s">
        <v>1512</v>
      </c>
      <c r="H506" s="20" t="s">
        <v>1055</v>
      </c>
      <c r="I506" s="164">
        <v>37</v>
      </c>
      <c r="J506" s="164">
        <v>16</v>
      </c>
      <c r="K506" s="165">
        <v>4.9000000000000004</v>
      </c>
      <c r="L506" s="20">
        <v>181</v>
      </c>
      <c r="M506" s="20">
        <v>156</v>
      </c>
      <c r="N506" s="20">
        <v>52</v>
      </c>
      <c r="O506" s="20">
        <v>102</v>
      </c>
      <c r="P506" s="20"/>
      <c r="Q506" s="20" t="s">
        <v>2042</v>
      </c>
      <c r="R506" s="20">
        <v>4075</v>
      </c>
      <c r="S506" s="20">
        <v>3222081901</v>
      </c>
      <c r="T506" s="20"/>
      <c r="U506" s="20" t="s">
        <v>1419</v>
      </c>
    </row>
    <row r="507" spans="1:21" ht="15.75" customHeight="1">
      <c r="A507" s="20">
        <v>492</v>
      </c>
      <c r="B507" s="20" t="s">
        <v>2624</v>
      </c>
      <c r="C507" s="20" t="s">
        <v>1796</v>
      </c>
      <c r="D507" s="163" t="s">
        <v>2030</v>
      </c>
      <c r="E507" s="156">
        <v>44565</v>
      </c>
      <c r="F507" s="159">
        <v>3</v>
      </c>
      <c r="G507" s="159" t="s">
        <v>1512</v>
      </c>
      <c r="H507" s="20" t="s">
        <v>1055</v>
      </c>
      <c r="I507" s="164">
        <v>38</v>
      </c>
      <c r="J507" s="164">
        <v>1</v>
      </c>
      <c r="K507" s="165">
        <v>1.2</v>
      </c>
      <c r="L507" s="20">
        <v>82</v>
      </c>
      <c r="M507" s="20">
        <v>72</v>
      </c>
      <c r="N507" s="20">
        <v>41</v>
      </c>
      <c r="O507" s="20">
        <v>30</v>
      </c>
      <c r="P507" s="20"/>
      <c r="Q507" s="20" t="s">
        <v>2043</v>
      </c>
      <c r="R507" s="20">
        <v>3450</v>
      </c>
      <c r="S507" s="20">
        <v>3222081901</v>
      </c>
      <c r="T507" s="20"/>
      <c r="U507" s="20" t="s">
        <v>1419</v>
      </c>
    </row>
    <row r="508" spans="1:21" ht="15.75" customHeight="1">
      <c r="A508" s="20">
        <v>493</v>
      </c>
      <c r="B508" s="20" t="s">
        <v>2624</v>
      </c>
      <c r="C508" s="20" t="s">
        <v>1796</v>
      </c>
      <c r="D508" s="163" t="s">
        <v>2030</v>
      </c>
      <c r="E508" s="156">
        <v>44565</v>
      </c>
      <c r="F508" s="159">
        <v>3</v>
      </c>
      <c r="G508" s="159" t="s">
        <v>1512</v>
      </c>
      <c r="H508" s="20" t="s">
        <v>1055</v>
      </c>
      <c r="I508" s="164">
        <v>38</v>
      </c>
      <c r="J508" s="164">
        <v>2</v>
      </c>
      <c r="K508" s="165">
        <v>17</v>
      </c>
      <c r="L508" s="20">
        <v>752</v>
      </c>
      <c r="M508" s="20">
        <v>649</v>
      </c>
      <c r="N508" s="20">
        <v>360</v>
      </c>
      <c r="O508" s="20">
        <v>283</v>
      </c>
      <c r="P508" s="20"/>
      <c r="Q508" s="20" t="s">
        <v>2044</v>
      </c>
      <c r="R508" s="20">
        <v>25873</v>
      </c>
      <c r="S508" s="20">
        <v>3222081901</v>
      </c>
      <c r="T508" s="20" t="s">
        <v>1293</v>
      </c>
      <c r="U508" s="20" t="s">
        <v>1419</v>
      </c>
    </row>
    <row r="509" spans="1:21" ht="15.75" customHeight="1">
      <c r="A509" s="20">
        <v>494</v>
      </c>
      <c r="B509" s="20" t="s">
        <v>2624</v>
      </c>
      <c r="C509" s="20" t="s">
        <v>1796</v>
      </c>
      <c r="D509" s="163" t="s">
        <v>2030</v>
      </c>
      <c r="E509" s="156">
        <v>44565</v>
      </c>
      <c r="F509" s="159">
        <v>3</v>
      </c>
      <c r="G509" s="159" t="s">
        <v>1512</v>
      </c>
      <c r="H509" s="20" t="s">
        <v>1055</v>
      </c>
      <c r="I509" s="164">
        <v>39</v>
      </c>
      <c r="J509" s="164">
        <v>4</v>
      </c>
      <c r="K509" s="165">
        <v>1.8</v>
      </c>
      <c r="L509" s="20">
        <v>110</v>
      </c>
      <c r="M509" s="20">
        <v>96</v>
      </c>
      <c r="N509" s="20">
        <v>43</v>
      </c>
      <c r="O509" s="20">
        <v>52</v>
      </c>
      <c r="P509" s="20"/>
      <c r="Q509" s="20" t="s">
        <v>2045</v>
      </c>
      <c r="R509" s="20">
        <v>3096</v>
      </c>
      <c r="S509" s="20">
        <v>3222081901</v>
      </c>
      <c r="T509" s="20"/>
      <c r="U509" s="20" t="s">
        <v>1419</v>
      </c>
    </row>
    <row r="510" spans="1:21" ht="15.75" customHeight="1">
      <c r="A510" s="20">
        <v>495</v>
      </c>
      <c r="B510" s="20" t="s">
        <v>2624</v>
      </c>
      <c r="C510" s="20" t="s">
        <v>1796</v>
      </c>
      <c r="D510" s="163" t="s">
        <v>2030</v>
      </c>
      <c r="E510" s="156">
        <v>44565</v>
      </c>
      <c r="F510" s="159">
        <v>3</v>
      </c>
      <c r="G510" s="159" t="s">
        <v>1512</v>
      </c>
      <c r="H510" s="20" t="s">
        <v>1055</v>
      </c>
      <c r="I510" s="164">
        <v>40</v>
      </c>
      <c r="J510" s="164">
        <v>2</v>
      </c>
      <c r="K510" s="165">
        <v>0.6</v>
      </c>
      <c r="L510" s="20">
        <v>31</v>
      </c>
      <c r="M510" s="20">
        <v>27</v>
      </c>
      <c r="N510" s="20">
        <v>11</v>
      </c>
      <c r="O510" s="20">
        <v>16</v>
      </c>
      <c r="P510" s="20"/>
      <c r="Q510" s="20" t="s">
        <v>2046</v>
      </c>
      <c r="R510" s="20">
        <v>942</v>
      </c>
      <c r="S510" s="20">
        <v>3222081901</v>
      </c>
      <c r="T510" s="20" t="s">
        <v>1293</v>
      </c>
      <c r="U510" s="20" t="s">
        <v>1419</v>
      </c>
    </row>
    <row r="511" spans="1:21" ht="15.75" customHeight="1">
      <c r="A511" s="20">
        <v>496</v>
      </c>
      <c r="B511" s="20" t="s">
        <v>2624</v>
      </c>
      <c r="C511" s="20" t="s">
        <v>1796</v>
      </c>
      <c r="D511" s="163" t="s">
        <v>2030</v>
      </c>
      <c r="E511" s="156">
        <v>44565</v>
      </c>
      <c r="F511" s="159">
        <v>4</v>
      </c>
      <c r="G511" s="159" t="s">
        <v>1512</v>
      </c>
      <c r="H511" s="20" t="s">
        <v>1055</v>
      </c>
      <c r="I511" s="164">
        <v>53</v>
      </c>
      <c r="J511" s="164">
        <v>4</v>
      </c>
      <c r="K511" s="165">
        <v>3.4</v>
      </c>
      <c r="L511" s="20">
        <v>317</v>
      </c>
      <c r="M511" s="20">
        <v>270</v>
      </c>
      <c r="N511" s="20">
        <v>85</v>
      </c>
      <c r="O511" s="20">
        <v>184</v>
      </c>
      <c r="P511" s="20"/>
      <c r="Q511" s="20" t="s">
        <v>2047</v>
      </c>
      <c r="R511" s="20">
        <v>5578</v>
      </c>
      <c r="S511" s="20">
        <v>3222081901</v>
      </c>
      <c r="T511" s="20"/>
      <c r="U511" s="20" t="s">
        <v>1419</v>
      </c>
    </row>
    <row r="512" spans="1:21" ht="15.75" customHeight="1">
      <c r="A512" s="20">
        <v>497</v>
      </c>
      <c r="B512" s="20" t="s">
        <v>2624</v>
      </c>
      <c r="C512" s="20" t="s">
        <v>1796</v>
      </c>
      <c r="D512" s="163" t="s">
        <v>2030</v>
      </c>
      <c r="E512" s="156">
        <v>44565</v>
      </c>
      <c r="F512" s="159">
        <v>3</v>
      </c>
      <c r="G512" s="159" t="s">
        <v>1512</v>
      </c>
      <c r="H512" s="20" t="s">
        <v>1055</v>
      </c>
      <c r="I512" s="164">
        <v>61</v>
      </c>
      <c r="J512" s="164">
        <v>4</v>
      </c>
      <c r="K512" s="165">
        <v>1</v>
      </c>
      <c r="L512" s="20">
        <v>32</v>
      </c>
      <c r="M512" s="20">
        <v>28</v>
      </c>
      <c r="N512" s="20">
        <v>21</v>
      </c>
      <c r="O512" s="20">
        <v>6</v>
      </c>
      <c r="P512" s="20"/>
      <c r="Q512" s="20" t="s">
        <v>2048</v>
      </c>
      <c r="R512" s="20">
        <v>1907</v>
      </c>
      <c r="S512" s="20">
        <v>3222081901</v>
      </c>
      <c r="T512" s="20"/>
      <c r="U512" s="20" t="s">
        <v>1419</v>
      </c>
    </row>
    <row r="513" spans="1:21" ht="15.75" customHeight="1">
      <c r="A513" s="20">
        <v>498</v>
      </c>
      <c r="B513" s="20" t="s">
        <v>2624</v>
      </c>
      <c r="C513" s="20" t="s">
        <v>1796</v>
      </c>
      <c r="D513" s="163" t="s">
        <v>2030</v>
      </c>
      <c r="E513" s="156">
        <v>44565</v>
      </c>
      <c r="F513" s="159">
        <v>4</v>
      </c>
      <c r="G513" s="159" t="s">
        <v>1512</v>
      </c>
      <c r="H513" s="20" t="s">
        <v>1055</v>
      </c>
      <c r="I513" s="164">
        <v>65</v>
      </c>
      <c r="J513" s="164">
        <v>6</v>
      </c>
      <c r="K513" s="165">
        <v>3.2</v>
      </c>
      <c r="L513" s="20">
        <v>285</v>
      </c>
      <c r="M513" s="20">
        <v>247</v>
      </c>
      <c r="N513" s="20">
        <v>87</v>
      </c>
      <c r="O513" s="20">
        <v>157</v>
      </c>
      <c r="P513" s="20"/>
      <c r="Q513" s="20" t="s">
        <v>2049</v>
      </c>
      <c r="R513" s="20">
        <v>6481</v>
      </c>
      <c r="S513" s="20">
        <v>3222081901</v>
      </c>
      <c r="T513" s="20" t="s">
        <v>1293</v>
      </c>
      <c r="U513" s="20" t="s">
        <v>1419</v>
      </c>
    </row>
    <row r="514" spans="1:21" ht="15.75" customHeight="1">
      <c r="A514" s="20">
        <v>499</v>
      </c>
      <c r="B514" s="20" t="s">
        <v>2624</v>
      </c>
      <c r="C514" s="20" t="s">
        <v>1796</v>
      </c>
      <c r="D514" s="163" t="s">
        <v>2030</v>
      </c>
      <c r="E514" s="156">
        <v>44565</v>
      </c>
      <c r="F514" s="159">
        <v>4</v>
      </c>
      <c r="G514" s="159" t="s">
        <v>1512</v>
      </c>
      <c r="H514" s="20" t="s">
        <v>1055</v>
      </c>
      <c r="I514" s="164">
        <v>65</v>
      </c>
      <c r="J514" s="164">
        <v>11</v>
      </c>
      <c r="K514" s="165">
        <v>2.1</v>
      </c>
      <c r="L514" s="20">
        <v>124</v>
      </c>
      <c r="M514" s="20">
        <v>109</v>
      </c>
      <c r="N514" s="20">
        <v>37</v>
      </c>
      <c r="O514" s="20">
        <v>72</v>
      </c>
      <c r="P514" s="20"/>
      <c r="Q514" s="20" t="s">
        <v>2050</v>
      </c>
      <c r="R514" s="20">
        <v>2509</v>
      </c>
      <c r="S514" s="20">
        <v>3222081901</v>
      </c>
      <c r="T514" s="20" t="s">
        <v>1293</v>
      </c>
      <c r="U514" s="20" t="s">
        <v>1419</v>
      </c>
    </row>
    <row r="515" spans="1:21" ht="15.75" customHeight="1">
      <c r="A515" s="20">
        <v>500</v>
      </c>
      <c r="B515" s="20" t="s">
        <v>2624</v>
      </c>
      <c r="C515" s="20" t="s">
        <v>1294</v>
      </c>
      <c r="D515" s="163" t="s">
        <v>2051</v>
      </c>
      <c r="E515" s="156">
        <v>44565</v>
      </c>
      <c r="F515" s="159">
        <v>3</v>
      </c>
      <c r="G515" s="159" t="s">
        <v>1512</v>
      </c>
      <c r="H515" s="20" t="s">
        <v>1055</v>
      </c>
      <c r="I515" s="164">
        <v>3</v>
      </c>
      <c r="J515" s="164">
        <v>9</v>
      </c>
      <c r="K515" s="165">
        <v>0.4</v>
      </c>
      <c r="L515" s="20">
        <v>29</v>
      </c>
      <c r="M515" s="20">
        <v>25</v>
      </c>
      <c r="N515" s="20">
        <v>2</v>
      </c>
      <c r="O515" s="20">
        <v>23</v>
      </c>
      <c r="P515" s="20"/>
      <c r="Q515" s="20" t="s">
        <v>2052</v>
      </c>
      <c r="R515" s="20">
        <v>202</v>
      </c>
      <c r="S515" s="20">
        <v>3221055600</v>
      </c>
      <c r="T515" s="20"/>
      <c r="U515" s="20" t="s">
        <v>1297</v>
      </c>
    </row>
    <row r="516" spans="1:21" ht="15.75" customHeight="1">
      <c r="A516" s="20">
        <v>501</v>
      </c>
      <c r="B516" s="20" t="s">
        <v>2624</v>
      </c>
      <c r="C516" s="20" t="s">
        <v>1294</v>
      </c>
      <c r="D516" s="163" t="s">
        <v>2051</v>
      </c>
      <c r="E516" s="156">
        <v>44565</v>
      </c>
      <c r="F516" s="159">
        <v>3</v>
      </c>
      <c r="G516" s="159" t="s">
        <v>1512</v>
      </c>
      <c r="H516" s="20" t="s">
        <v>1055</v>
      </c>
      <c r="I516" s="164">
        <v>3</v>
      </c>
      <c r="J516" s="164">
        <v>21</v>
      </c>
      <c r="K516" s="165">
        <v>0.9</v>
      </c>
      <c r="L516" s="20">
        <v>67</v>
      </c>
      <c r="M516" s="20">
        <v>57</v>
      </c>
      <c r="N516" s="20">
        <v>11</v>
      </c>
      <c r="O516" s="20">
        <v>46</v>
      </c>
      <c r="P516" s="20"/>
      <c r="Q516" s="20" t="s">
        <v>2053</v>
      </c>
      <c r="R516" s="20">
        <v>832</v>
      </c>
      <c r="S516" s="20">
        <v>3221055600</v>
      </c>
      <c r="T516" s="20"/>
      <c r="U516" s="20" t="s">
        <v>1297</v>
      </c>
    </row>
    <row r="517" spans="1:21" ht="15.75" customHeight="1">
      <c r="A517" s="20">
        <v>502</v>
      </c>
      <c r="B517" s="20" t="s">
        <v>2624</v>
      </c>
      <c r="C517" s="20" t="s">
        <v>1294</v>
      </c>
      <c r="D517" s="163" t="s">
        <v>2051</v>
      </c>
      <c r="E517" s="156">
        <v>44565</v>
      </c>
      <c r="F517" s="159">
        <v>3</v>
      </c>
      <c r="G517" s="159" t="s">
        <v>1512</v>
      </c>
      <c r="H517" s="20" t="s">
        <v>1055</v>
      </c>
      <c r="I517" s="164">
        <v>3</v>
      </c>
      <c r="J517" s="164">
        <v>22</v>
      </c>
      <c r="K517" s="165">
        <v>1.6</v>
      </c>
      <c r="L517" s="20">
        <v>72</v>
      </c>
      <c r="M517" s="20">
        <v>62</v>
      </c>
      <c r="N517" s="20">
        <v>14</v>
      </c>
      <c r="O517" s="20">
        <v>48</v>
      </c>
      <c r="P517" s="20"/>
      <c r="Q517" s="20" t="s">
        <v>2054</v>
      </c>
      <c r="R517" s="20">
        <v>937</v>
      </c>
      <c r="S517" s="20">
        <v>3221055600</v>
      </c>
      <c r="T517" s="20"/>
      <c r="U517" s="20" t="s">
        <v>1297</v>
      </c>
    </row>
    <row r="518" spans="1:21" ht="15.75" customHeight="1">
      <c r="A518" s="20">
        <v>503</v>
      </c>
      <c r="B518" s="20" t="s">
        <v>2624</v>
      </c>
      <c r="C518" s="20" t="s">
        <v>1294</v>
      </c>
      <c r="D518" s="163" t="s">
        <v>2051</v>
      </c>
      <c r="E518" s="156">
        <v>44565</v>
      </c>
      <c r="F518" s="159">
        <v>4</v>
      </c>
      <c r="G518" s="159" t="s">
        <v>1512</v>
      </c>
      <c r="H518" s="20" t="s">
        <v>1055</v>
      </c>
      <c r="I518" s="164">
        <v>12</v>
      </c>
      <c r="J518" s="164">
        <v>18</v>
      </c>
      <c r="K518" s="165">
        <v>1.1000000000000001</v>
      </c>
      <c r="L518" s="20">
        <v>45</v>
      </c>
      <c r="M518" s="20">
        <v>42</v>
      </c>
      <c r="N518" s="20">
        <v>1</v>
      </c>
      <c r="O518" s="20">
        <v>41</v>
      </c>
      <c r="P518" s="20"/>
      <c r="Q518" s="20" t="s">
        <v>2055</v>
      </c>
      <c r="R518" s="20">
        <v>238</v>
      </c>
      <c r="S518" s="20">
        <v>3221055600</v>
      </c>
      <c r="T518" s="20"/>
      <c r="U518" s="20" t="s">
        <v>1297</v>
      </c>
    </row>
    <row r="519" spans="1:21" ht="15.75" customHeight="1">
      <c r="A519" s="20">
        <v>504</v>
      </c>
      <c r="B519" s="20" t="s">
        <v>2624</v>
      </c>
      <c r="C519" s="20" t="s">
        <v>1294</v>
      </c>
      <c r="D519" s="163" t="s">
        <v>2051</v>
      </c>
      <c r="E519" s="156">
        <v>44565</v>
      </c>
      <c r="F519" s="159">
        <v>4</v>
      </c>
      <c r="G519" s="159" t="s">
        <v>1512</v>
      </c>
      <c r="H519" s="20" t="s">
        <v>1055</v>
      </c>
      <c r="I519" s="164">
        <v>12</v>
      </c>
      <c r="J519" s="164">
        <v>22</v>
      </c>
      <c r="K519" s="165">
        <v>0.7</v>
      </c>
      <c r="L519" s="20">
        <v>26</v>
      </c>
      <c r="M519" s="20">
        <v>23</v>
      </c>
      <c r="N519" s="20">
        <v>4</v>
      </c>
      <c r="O519" s="20">
        <v>19</v>
      </c>
      <c r="P519" s="20"/>
      <c r="Q519" s="20" t="s">
        <v>2056</v>
      </c>
      <c r="R519" s="20">
        <v>445</v>
      </c>
      <c r="S519" s="20">
        <v>3221055600</v>
      </c>
      <c r="T519" s="20"/>
      <c r="U519" s="20" t="s">
        <v>1297</v>
      </c>
    </row>
    <row r="520" spans="1:21" ht="15.75" customHeight="1">
      <c r="A520" s="20">
        <v>505</v>
      </c>
      <c r="B520" s="20" t="s">
        <v>2624</v>
      </c>
      <c r="C520" s="20" t="s">
        <v>1294</v>
      </c>
      <c r="D520" s="163" t="s">
        <v>2051</v>
      </c>
      <c r="E520" s="156">
        <v>44565</v>
      </c>
      <c r="F520" s="159">
        <v>4</v>
      </c>
      <c r="G520" s="159" t="s">
        <v>1512</v>
      </c>
      <c r="H520" s="20" t="s">
        <v>1055</v>
      </c>
      <c r="I520" s="164">
        <v>13</v>
      </c>
      <c r="J520" s="164">
        <v>5</v>
      </c>
      <c r="K520" s="165">
        <v>2</v>
      </c>
      <c r="L520" s="20">
        <v>119</v>
      </c>
      <c r="M520" s="20">
        <v>103</v>
      </c>
      <c r="N520" s="20">
        <v>16</v>
      </c>
      <c r="O520" s="20">
        <v>87</v>
      </c>
      <c r="P520" s="20"/>
      <c r="Q520" s="20" t="s">
        <v>2057</v>
      </c>
      <c r="R520" s="20">
        <v>1423</v>
      </c>
      <c r="S520" s="20">
        <v>3221055600</v>
      </c>
      <c r="T520" s="20"/>
      <c r="U520" s="20" t="s">
        <v>1297</v>
      </c>
    </row>
    <row r="521" spans="1:21" ht="15.75" customHeight="1">
      <c r="A521" s="20">
        <v>506</v>
      </c>
      <c r="B521" s="20" t="s">
        <v>2624</v>
      </c>
      <c r="C521" s="20" t="s">
        <v>1294</v>
      </c>
      <c r="D521" s="163" t="s">
        <v>2051</v>
      </c>
      <c r="E521" s="156">
        <v>44565</v>
      </c>
      <c r="F521" s="159">
        <v>4</v>
      </c>
      <c r="G521" s="159" t="s">
        <v>1512</v>
      </c>
      <c r="H521" s="20" t="s">
        <v>1055</v>
      </c>
      <c r="I521" s="164">
        <v>13</v>
      </c>
      <c r="J521" s="164">
        <v>6</v>
      </c>
      <c r="K521" s="165">
        <v>0.5</v>
      </c>
      <c r="L521" s="20">
        <v>49</v>
      </c>
      <c r="M521" s="20">
        <v>44</v>
      </c>
      <c r="N521" s="20">
        <v>11</v>
      </c>
      <c r="O521" s="20">
        <v>32</v>
      </c>
      <c r="P521" s="20"/>
      <c r="Q521" s="20" t="s">
        <v>2058</v>
      </c>
      <c r="R521" s="20">
        <v>857</v>
      </c>
      <c r="S521" s="20">
        <v>3221055600</v>
      </c>
      <c r="T521" s="20"/>
      <c r="U521" s="20" t="s">
        <v>1297</v>
      </c>
    </row>
    <row r="522" spans="1:21" ht="15.75" customHeight="1">
      <c r="A522" s="20">
        <v>507</v>
      </c>
      <c r="B522" s="20" t="s">
        <v>2624</v>
      </c>
      <c r="C522" s="20" t="s">
        <v>1294</v>
      </c>
      <c r="D522" s="163" t="s">
        <v>2051</v>
      </c>
      <c r="E522" s="156">
        <v>44565</v>
      </c>
      <c r="F522" s="159">
        <v>4</v>
      </c>
      <c r="G522" s="159" t="s">
        <v>1512</v>
      </c>
      <c r="H522" s="20" t="s">
        <v>1055</v>
      </c>
      <c r="I522" s="164">
        <v>13</v>
      </c>
      <c r="J522" s="164">
        <v>12</v>
      </c>
      <c r="K522" s="165">
        <v>1.3</v>
      </c>
      <c r="L522" s="20">
        <v>78</v>
      </c>
      <c r="M522" s="20">
        <v>69</v>
      </c>
      <c r="N522" s="20">
        <v>20</v>
      </c>
      <c r="O522" s="20">
        <v>49</v>
      </c>
      <c r="P522" s="20"/>
      <c r="Q522" s="20" t="s">
        <v>2059</v>
      </c>
      <c r="R522" s="20">
        <v>1617</v>
      </c>
      <c r="S522" s="20">
        <v>3221055600</v>
      </c>
      <c r="T522" s="20"/>
      <c r="U522" s="20" t="s">
        <v>1297</v>
      </c>
    </row>
    <row r="523" spans="1:21" ht="15.75" customHeight="1">
      <c r="A523" s="20">
        <v>508</v>
      </c>
      <c r="B523" s="20" t="s">
        <v>2624</v>
      </c>
      <c r="C523" s="20" t="s">
        <v>1294</v>
      </c>
      <c r="D523" s="163" t="s">
        <v>2051</v>
      </c>
      <c r="E523" s="156">
        <v>44565</v>
      </c>
      <c r="F523" s="159">
        <v>4</v>
      </c>
      <c r="G523" s="159" t="s">
        <v>1512</v>
      </c>
      <c r="H523" s="20" t="s">
        <v>1055</v>
      </c>
      <c r="I523" s="164">
        <v>13</v>
      </c>
      <c r="J523" s="164">
        <v>13</v>
      </c>
      <c r="K523" s="165">
        <v>3.7</v>
      </c>
      <c r="L523" s="20">
        <v>199</v>
      </c>
      <c r="M523" s="20">
        <v>175</v>
      </c>
      <c r="N523" s="20">
        <v>68</v>
      </c>
      <c r="O523" s="20">
        <v>104</v>
      </c>
      <c r="P523" s="20"/>
      <c r="Q523" s="20" t="s">
        <v>2060</v>
      </c>
      <c r="R523" s="20">
        <v>5549</v>
      </c>
      <c r="S523" s="20">
        <v>3221055600</v>
      </c>
      <c r="T523" s="20"/>
      <c r="U523" s="20" t="s">
        <v>1297</v>
      </c>
    </row>
    <row r="524" spans="1:21" ht="15.75" customHeight="1">
      <c r="A524" s="20">
        <v>509</v>
      </c>
      <c r="B524" s="20" t="s">
        <v>2624</v>
      </c>
      <c r="C524" s="20" t="s">
        <v>1294</v>
      </c>
      <c r="D524" s="163" t="s">
        <v>2051</v>
      </c>
      <c r="E524" s="156">
        <v>44565</v>
      </c>
      <c r="F524" s="159">
        <v>4</v>
      </c>
      <c r="G524" s="159" t="s">
        <v>1512</v>
      </c>
      <c r="H524" s="20" t="s">
        <v>1055</v>
      </c>
      <c r="I524" s="164">
        <v>13</v>
      </c>
      <c r="J524" s="164">
        <v>15</v>
      </c>
      <c r="K524" s="165">
        <v>0.9</v>
      </c>
      <c r="L524" s="20">
        <v>42</v>
      </c>
      <c r="M524" s="20">
        <v>36</v>
      </c>
      <c r="N524" s="20">
        <v>7</v>
      </c>
      <c r="O524" s="20">
        <v>29</v>
      </c>
      <c r="P524" s="20"/>
      <c r="Q524" s="20" t="s">
        <v>2061</v>
      </c>
      <c r="R524" s="20">
        <v>547</v>
      </c>
      <c r="S524" s="20">
        <v>3221055600</v>
      </c>
      <c r="T524" s="20"/>
      <c r="U524" s="20" t="s">
        <v>1297</v>
      </c>
    </row>
    <row r="525" spans="1:21" ht="15.75" customHeight="1">
      <c r="A525" s="20">
        <v>510</v>
      </c>
      <c r="B525" s="20" t="s">
        <v>2624</v>
      </c>
      <c r="C525" s="20" t="s">
        <v>1294</v>
      </c>
      <c r="D525" s="163" t="s">
        <v>2051</v>
      </c>
      <c r="E525" s="156">
        <v>44565</v>
      </c>
      <c r="F525" s="159">
        <v>4</v>
      </c>
      <c r="G525" s="159" t="s">
        <v>1512</v>
      </c>
      <c r="H525" s="20" t="s">
        <v>1055</v>
      </c>
      <c r="I525" s="164">
        <v>13</v>
      </c>
      <c r="J525" s="164">
        <v>19</v>
      </c>
      <c r="K525" s="165">
        <v>0.3</v>
      </c>
      <c r="L525" s="20">
        <v>16</v>
      </c>
      <c r="M525" s="20">
        <v>14</v>
      </c>
      <c r="N525" s="20">
        <v>1</v>
      </c>
      <c r="O525" s="20">
        <v>13</v>
      </c>
      <c r="P525" s="20"/>
      <c r="Q525" s="20" t="s">
        <v>2062</v>
      </c>
      <c r="R525" s="20">
        <v>136</v>
      </c>
      <c r="S525" s="20">
        <v>3221055600</v>
      </c>
      <c r="T525" s="20"/>
      <c r="U525" s="20" t="s">
        <v>1297</v>
      </c>
    </row>
    <row r="526" spans="1:21" ht="15.75" customHeight="1">
      <c r="A526" s="20">
        <v>511</v>
      </c>
      <c r="B526" s="20" t="s">
        <v>2624</v>
      </c>
      <c r="C526" s="20" t="s">
        <v>1294</v>
      </c>
      <c r="D526" s="163" t="s">
        <v>2051</v>
      </c>
      <c r="E526" s="156">
        <v>44565</v>
      </c>
      <c r="F526" s="159">
        <v>4</v>
      </c>
      <c r="G526" s="159" t="s">
        <v>1512</v>
      </c>
      <c r="H526" s="20" t="s">
        <v>1055</v>
      </c>
      <c r="I526" s="164">
        <v>13</v>
      </c>
      <c r="J526" s="164">
        <v>20</v>
      </c>
      <c r="K526" s="165">
        <v>0.3</v>
      </c>
      <c r="L526" s="20">
        <v>26</v>
      </c>
      <c r="M526" s="20">
        <v>23</v>
      </c>
      <c r="N526" s="20">
        <v>1</v>
      </c>
      <c r="O526" s="20">
        <v>22</v>
      </c>
      <c r="P526" s="20"/>
      <c r="Q526" s="20" t="s">
        <v>2063</v>
      </c>
      <c r="R526" s="20">
        <v>165</v>
      </c>
      <c r="S526" s="20">
        <v>3221055600</v>
      </c>
      <c r="T526" s="20"/>
      <c r="U526" s="20" t="s">
        <v>1297</v>
      </c>
    </row>
    <row r="527" spans="1:21" ht="15.75" customHeight="1">
      <c r="A527" s="20">
        <v>512</v>
      </c>
      <c r="B527" s="20" t="s">
        <v>2624</v>
      </c>
      <c r="C527" s="20" t="s">
        <v>1294</v>
      </c>
      <c r="D527" s="163" t="s">
        <v>2051</v>
      </c>
      <c r="E527" s="156">
        <v>44565</v>
      </c>
      <c r="F527" s="159">
        <v>4</v>
      </c>
      <c r="G527" s="159" t="s">
        <v>1512</v>
      </c>
      <c r="H527" s="20" t="s">
        <v>1055</v>
      </c>
      <c r="I527" s="164">
        <v>14</v>
      </c>
      <c r="J527" s="164">
        <v>18</v>
      </c>
      <c r="K527" s="165">
        <v>3</v>
      </c>
      <c r="L527" s="20">
        <v>136</v>
      </c>
      <c r="M527" s="20">
        <v>122</v>
      </c>
      <c r="N527" s="20">
        <v>35</v>
      </c>
      <c r="O527" s="20">
        <v>83</v>
      </c>
      <c r="P527" s="20"/>
      <c r="Q527" s="20" t="s">
        <v>2064</v>
      </c>
      <c r="R527" s="20">
        <v>3445</v>
      </c>
      <c r="S527" s="20">
        <v>3221055600</v>
      </c>
      <c r="T527" s="20"/>
      <c r="U527" s="20" t="s">
        <v>1297</v>
      </c>
    </row>
    <row r="528" spans="1:21" ht="15.75" customHeight="1">
      <c r="A528" s="20">
        <v>513</v>
      </c>
      <c r="B528" s="20" t="s">
        <v>2624</v>
      </c>
      <c r="C528" s="20" t="s">
        <v>1294</v>
      </c>
      <c r="D528" s="163" t="s">
        <v>2051</v>
      </c>
      <c r="E528" s="156">
        <v>44565</v>
      </c>
      <c r="F528" s="159">
        <v>3</v>
      </c>
      <c r="G528" s="159" t="s">
        <v>1512</v>
      </c>
      <c r="H528" s="20" t="s">
        <v>1055</v>
      </c>
      <c r="I528" s="164">
        <v>28</v>
      </c>
      <c r="J528" s="164">
        <v>13</v>
      </c>
      <c r="K528" s="165">
        <v>2.1</v>
      </c>
      <c r="L528" s="20">
        <v>101</v>
      </c>
      <c r="M528" s="20">
        <v>91</v>
      </c>
      <c r="N528" s="20">
        <v>30</v>
      </c>
      <c r="O528" s="20">
        <v>59</v>
      </c>
      <c r="P528" s="20"/>
      <c r="Q528" s="20" t="s">
        <v>2065</v>
      </c>
      <c r="R528" s="20">
        <v>2810</v>
      </c>
      <c r="S528" s="20">
        <v>3221055600</v>
      </c>
      <c r="T528" s="20" t="s">
        <v>1293</v>
      </c>
      <c r="U528" s="20" t="s">
        <v>1297</v>
      </c>
    </row>
    <row r="529" spans="1:21" ht="15.75" customHeight="1">
      <c r="A529" s="20">
        <v>514</v>
      </c>
      <c r="B529" s="20" t="s">
        <v>2624</v>
      </c>
      <c r="C529" s="20" t="s">
        <v>1294</v>
      </c>
      <c r="D529" s="163" t="s">
        <v>2051</v>
      </c>
      <c r="E529" s="156">
        <v>44565</v>
      </c>
      <c r="F529" s="159">
        <v>3</v>
      </c>
      <c r="G529" s="159" t="s">
        <v>1512</v>
      </c>
      <c r="H529" s="20" t="s">
        <v>1055</v>
      </c>
      <c r="I529" s="164">
        <v>28</v>
      </c>
      <c r="J529" s="164">
        <v>14</v>
      </c>
      <c r="K529" s="165">
        <v>3.9</v>
      </c>
      <c r="L529" s="20">
        <v>165</v>
      </c>
      <c r="M529" s="20">
        <v>145</v>
      </c>
      <c r="N529" s="20">
        <v>58</v>
      </c>
      <c r="O529" s="20">
        <v>85</v>
      </c>
      <c r="P529" s="20"/>
      <c r="Q529" s="20" t="s">
        <v>2066</v>
      </c>
      <c r="R529" s="20">
        <v>5147</v>
      </c>
      <c r="S529" s="20">
        <v>3221055600</v>
      </c>
      <c r="T529" s="20" t="s">
        <v>1293</v>
      </c>
      <c r="U529" s="20" t="s">
        <v>1297</v>
      </c>
    </row>
    <row r="530" spans="1:21" ht="15.75" customHeight="1">
      <c r="A530" s="20">
        <v>515</v>
      </c>
      <c r="B530" s="20" t="s">
        <v>2624</v>
      </c>
      <c r="C530" s="20" t="s">
        <v>1294</v>
      </c>
      <c r="D530" s="163" t="s">
        <v>2051</v>
      </c>
      <c r="E530" s="156">
        <v>44565</v>
      </c>
      <c r="F530" s="159">
        <v>3</v>
      </c>
      <c r="G530" s="159" t="s">
        <v>1512</v>
      </c>
      <c r="H530" s="20" t="s">
        <v>1055</v>
      </c>
      <c r="I530" s="164">
        <v>28</v>
      </c>
      <c r="J530" s="164">
        <v>17</v>
      </c>
      <c r="K530" s="165">
        <v>0.7</v>
      </c>
      <c r="L530" s="20">
        <v>25</v>
      </c>
      <c r="M530" s="20">
        <v>22</v>
      </c>
      <c r="N530" s="20">
        <v>10</v>
      </c>
      <c r="O530" s="20">
        <v>12</v>
      </c>
      <c r="P530" s="20"/>
      <c r="Q530" s="20" t="s">
        <v>2067</v>
      </c>
      <c r="R530" s="20">
        <v>893</v>
      </c>
      <c r="S530" s="20">
        <v>3221055600</v>
      </c>
      <c r="T530" s="20"/>
      <c r="U530" s="20" t="s">
        <v>1297</v>
      </c>
    </row>
    <row r="531" spans="1:21" ht="15.75" customHeight="1">
      <c r="A531" s="20">
        <v>516</v>
      </c>
      <c r="B531" s="20" t="s">
        <v>2624</v>
      </c>
      <c r="C531" s="20" t="s">
        <v>1294</v>
      </c>
      <c r="D531" s="163" t="s">
        <v>2051</v>
      </c>
      <c r="E531" s="156">
        <v>44565</v>
      </c>
      <c r="F531" s="159">
        <v>4</v>
      </c>
      <c r="G531" s="159" t="s">
        <v>1512</v>
      </c>
      <c r="H531" s="20" t="s">
        <v>1055</v>
      </c>
      <c r="I531" s="164">
        <v>46</v>
      </c>
      <c r="J531" s="164">
        <v>6</v>
      </c>
      <c r="K531" s="165">
        <v>12.4</v>
      </c>
      <c r="L531" s="20">
        <v>461</v>
      </c>
      <c r="M531" s="20">
        <v>394</v>
      </c>
      <c r="N531" s="20">
        <v>28</v>
      </c>
      <c r="O531" s="20">
        <v>364</v>
      </c>
      <c r="P531" s="20"/>
      <c r="Q531" s="20" t="s">
        <v>2068</v>
      </c>
      <c r="R531" s="20">
        <v>2966</v>
      </c>
      <c r="S531" s="20">
        <v>3221055600</v>
      </c>
      <c r="T531" s="20" t="s">
        <v>1293</v>
      </c>
      <c r="U531" s="20" t="s">
        <v>1297</v>
      </c>
    </row>
    <row r="532" spans="1:21" ht="15.75" customHeight="1">
      <c r="A532" s="20">
        <v>517</v>
      </c>
      <c r="B532" s="20" t="s">
        <v>2624</v>
      </c>
      <c r="C532" s="20" t="s">
        <v>1294</v>
      </c>
      <c r="D532" s="163" t="s">
        <v>2051</v>
      </c>
      <c r="E532" s="156">
        <v>44565</v>
      </c>
      <c r="F532" s="159">
        <v>4</v>
      </c>
      <c r="G532" s="159" t="s">
        <v>1512</v>
      </c>
      <c r="H532" s="20" t="s">
        <v>1055</v>
      </c>
      <c r="I532" s="164">
        <v>46</v>
      </c>
      <c r="J532" s="164">
        <v>7</v>
      </c>
      <c r="K532" s="165">
        <v>8.4</v>
      </c>
      <c r="L532" s="20">
        <v>417</v>
      </c>
      <c r="M532" s="20">
        <v>358</v>
      </c>
      <c r="N532" s="20">
        <v>12</v>
      </c>
      <c r="O532" s="20">
        <v>345</v>
      </c>
      <c r="P532" s="20"/>
      <c r="Q532" s="20" t="s">
        <v>2069</v>
      </c>
      <c r="R532" s="20">
        <v>2054</v>
      </c>
      <c r="S532" s="20">
        <v>3221055600</v>
      </c>
      <c r="T532" s="20" t="s">
        <v>1293</v>
      </c>
      <c r="U532" s="20" t="s">
        <v>1297</v>
      </c>
    </row>
    <row r="533" spans="1:21" ht="15.75" customHeight="1">
      <c r="A533" s="20">
        <v>518</v>
      </c>
      <c r="B533" s="20" t="s">
        <v>2624</v>
      </c>
      <c r="C533" s="20" t="s">
        <v>1294</v>
      </c>
      <c r="D533" s="163" t="s">
        <v>2051</v>
      </c>
      <c r="E533" s="156">
        <v>44565</v>
      </c>
      <c r="F533" s="159">
        <v>4</v>
      </c>
      <c r="G533" s="159" t="s">
        <v>1512</v>
      </c>
      <c r="H533" s="20" t="s">
        <v>1055</v>
      </c>
      <c r="I533" s="164">
        <v>46</v>
      </c>
      <c r="J533" s="164">
        <v>8</v>
      </c>
      <c r="K533" s="165">
        <v>7.3</v>
      </c>
      <c r="L533" s="20">
        <v>333</v>
      </c>
      <c r="M533" s="20">
        <v>288</v>
      </c>
      <c r="N533" s="20">
        <v>6</v>
      </c>
      <c r="O533" s="20">
        <v>281</v>
      </c>
      <c r="P533" s="20"/>
      <c r="Q533" s="20" t="s">
        <v>2070</v>
      </c>
      <c r="R533" s="20">
        <v>1471</v>
      </c>
      <c r="S533" s="20">
        <v>3221055600</v>
      </c>
      <c r="T533" s="20" t="s">
        <v>1293</v>
      </c>
      <c r="U533" s="20" t="s">
        <v>1297</v>
      </c>
    </row>
    <row r="534" spans="1:21" ht="15.75" customHeight="1">
      <c r="A534" s="20">
        <v>519</v>
      </c>
      <c r="B534" s="20" t="s">
        <v>2624</v>
      </c>
      <c r="C534" s="20" t="s">
        <v>1294</v>
      </c>
      <c r="D534" s="163" t="s">
        <v>2051</v>
      </c>
      <c r="E534" s="156">
        <v>44565</v>
      </c>
      <c r="F534" s="159">
        <v>2</v>
      </c>
      <c r="G534" s="159" t="s">
        <v>1512</v>
      </c>
      <c r="H534" s="20" t="s">
        <v>1055</v>
      </c>
      <c r="I534" s="164">
        <v>51</v>
      </c>
      <c r="J534" s="164">
        <v>17</v>
      </c>
      <c r="K534" s="165">
        <v>1.8</v>
      </c>
      <c r="L534" s="20">
        <v>64</v>
      </c>
      <c r="M534" s="20">
        <v>56</v>
      </c>
      <c r="N534" s="20">
        <v>26</v>
      </c>
      <c r="O534" s="20">
        <v>29</v>
      </c>
      <c r="P534" s="20"/>
      <c r="Q534" s="20" t="s">
        <v>2071</v>
      </c>
      <c r="R534" s="20">
        <v>2225</v>
      </c>
      <c r="S534" s="20">
        <v>3221055600</v>
      </c>
      <c r="T534" s="20"/>
      <c r="U534" s="20" t="s">
        <v>1297</v>
      </c>
    </row>
    <row r="535" spans="1:21" ht="15.75" customHeight="1">
      <c r="A535" s="20">
        <v>520</v>
      </c>
      <c r="B535" s="20" t="s">
        <v>2624</v>
      </c>
      <c r="C535" s="20" t="s">
        <v>1400</v>
      </c>
      <c r="D535" s="163" t="s">
        <v>2072</v>
      </c>
      <c r="E535" s="156">
        <v>44565</v>
      </c>
      <c r="F535" s="159">
        <v>4</v>
      </c>
      <c r="G535" s="159" t="s">
        <v>1512</v>
      </c>
      <c r="H535" s="20" t="s">
        <v>1055</v>
      </c>
      <c r="I535" s="164">
        <v>5</v>
      </c>
      <c r="J535" s="164">
        <v>32</v>
      </c>
      <c r="K535" s="165">
        <v>1.1000000000000001</v>
      </c>
      <c r="L535" s="20">
        <v>102</v>
      </c>
      <c r="M535" s="20">
        <v>90</v>
      </c>
      <c r="N535" s="20">
        <v>27</v>
      </c>
      <c r="O535" s="20">
        <v>62</v>
      </c>
      <c r="P535" s="20"/>
      <c r="Q535" s="20" t="s">
        <v>2073</v>
      </c>
      <c r="R535" s="20">
        <v>2287</v>
      </c>
      <c r="S535" s="20">
        <v>3221085901</v>
      </c>
      <c r="T535" s="20"/>
      <c r="U535" s="20" t="s">
        <v>1822</v>
      </c>
    </row>
    <row r="536" spans="1:21" ht="15.75" customHeight="1">
      <c r="A536" s="20">
        <v>521</v>
      </c>
      <c r="B536" s="20" t="s">
        <v>2624</v>
      </c>
      <c r="C536" s="20" t="s">
        <v>1400</v>
      </c>
      <c r="D536" s="163" t="s">
        <v>2072</v>
      </c>
      <c r="E536" s="156">
        <v>44565</v>
      </c>
      <c r="F536" s="159">
        <v>3</v>
      </c>
      <c r="G536" s="159" t="s">
        <v>1512</v>
      </c>
      <c r="H536" s="20" t="s">
        <v>1055</v>
      </c>
      <c r="I536" s="164">
        <v>6</v>
      </c>
      <c r="J536" s="164">
        <v>4</v>
      </c>
      <c r="K536" s="165">
        <v>3.2</v>
      </c>
      <c r="L536" s="20">
        <v>326</v>
      </c>
      <c r="M536" s="20">
        <v>290</v>
      </c>
      <c r="N536" s="20">
        <v>102</v>
      </c>
      <c r="O536" s="20">
        <v>181</v>
      </c>
      <c r="P536" s="20"/>
      <c r="Q536" s="20" t="s">
        <v>2074</v>
      </c>
      <c r="R536" s="20">
        <v>10057</v>
      </c>
      <c r="S536" s="20">
        <v>3221085901</v>
      </c>
      <c r="T536" s="20"/>
      <c r="U536" s="20" t="s">
        <v>1822</v>
      </c>
    </row>
    <row r="537" spans="1:21" ht="15.75" customHeight="1">
      <c r="A537" s="20">
        <v>522</v>
      </c>
      <c r="B537" s="20" t="s">
        <v>2624</v>
      </c>
      <c r="C537" s="20" t="s">
        <v>1400</v>
      </c>
      <c r="D537" s="163" t="s">
        <v>2072</v>
      </c>
      <c r="E537" s="156">
        <v>44565</v>
      </c>
      <c r="F537" s="159">
        <v>4</v>
      </c>
      <c r="G537" s="159" t="s">
        <v>1512</v>
      </c>
      <c r="H537" s="20" t="s">
        <v>1055</v>
      </c>
      <c r="I537" s="164">
        <v>6</v>
      </c>
      <c r="J537" s="164">
        <v>12</v>
      </c>
      <c r="K537" s="165">
        <v>1.3</v>
      </c>
      <c r="L537" s="20">
        <v>114</v>
      </c>
      <c r="M537" s="20">
        <v>100</v>
      </c>
      <c r="N537" s="20">
        <v>33</v>
      </c>
      <c r="O537" s="20">
        <v>65</v>
      </c>
      <c r="P537" s="20"/>
      <c r="Q537" s="20" t="s">
        <v>2075</v>
      </c>
      <c r="R537" s="20">
        <v>3106</v>
      </c>
      <c r="S537" s="20">
        <v>3221085901</v>
      </c>
      <c r="T537" s="20"/>
      <c r="U537" s="20" t="s">
        <v>1822</v>
      </c>
    </row>
    <row r="538" spans="1:21" ht="15.75" customHeight="1">
      <c r="A538" s="20">
        <v>523</v>
      </c>
      <c r="B538" s="20" t="s">
        <v>2624</v>
      </c>
      <c r="C538" s="20" t="s">
        <v>1400</v>
      </c>
      <c r="D538" s="163" t="s">
        <v>2072</v>
      </c>
      <c r="E538" s="156">
        <v>44565</v>
      </c>
      <c r="F538" s="159">
        <v>4</v>
      </c>
      <c r="G538" s="159" t="s">
        <v>1512</v>
      </c>
      <c r="H538" s="20" t="s">
        <v>1055</v>
      </c>
      <c r="I538" s="164">
        <v>6</v>
      </c>
      <c r="J538" s="164">
        <v>13</v>
      </c>
      <c r="K538" s="165">
        <v>1.5</v>
      </c>
      <c r="L538" s="20">
        <v>143</v>
      </c>
      <c r="M538" s="20">
        <v>124</v>
      </c>
      <c r="N538" s="20">
        <v>58</v>
      </c>
      <c r="O538" s="20">
        <v>64</v>
      </c>
      <c r="P538" s="20"/>
      <c r="Q538" s="20" t="s">
        <v>2076</v>
      </c>
      <c r="R538" s="20">
        <v>4869</v>
      </c>
      <c r="S538" s="20">
        <v>3221085901</v>
      </c>
      <c r="T538" s="20"/>
      <c r="U538" s="20" t="s">
        <v>1822</v>
      </c>
    </row>
    <row r="539" spans="1:21" ht="15.75" customHeight="1">
      <c r="A539" s="20">
        <v>524</v>
      </c>
      <c r="B539" s="20" t="s">
        <v>2624</v>
      </c>
      <c r="C539" s="20" t="s">
        <v>1400</v>
      </c>
      <c r="D539" s="163" t="s">
        <v>2072</v>
      </c>
      <c r="E539" s="156">
        <v>44565</v>
      </c>
      <c r="F539" s="159">
        <v>3</v>
      </c>
      <c r="G539" s="159" t="s">
        <v>1512</v>
      </c>
      <c r="H539" s="20" t="s">
        <v>1055</v>
      </c>
      <c r="I539" s="164">
        <v>7</v>
      </c>
      <c r="J539" s="164">
        <v>2</v>
      </c>
      <c r="K539" s="165">
        <v>1.1000000000000001</v>
      </c>
      <c r="L539" s="20">
        <v>128</v>
      </c>
      <c r="M539" s="20">
        <v>115</v>
      </c>
      <c r="N539" s="20">
        <v>35</v>
      </c>
      <c r="O539" s="20">
        <v>78</v>
      </c>
      <c r="P539" s="20"/>
      <c r="Q539" s="20" t="s">
        <v>2077</v>
      </c>
      <c r="R539" s="20">
        <v>3635</v>
      </c>
      <c r="S539" s="20">
        <v>3221085901</v>
      </c>
      <c r="T539" s="20"/>
      <c r="U539" s="20" t="s">
        <v>1822</v>
      </c>
    </row>
    <row r="540" spans="1:21" ht="15.75" customHeight="1">
      <c r="A540" s="20">
        <v>525</v>
      </c>
      <c r="B540" s="20" t="s">
        <v>2624</v>
      </c>
      <c r="C540" s="20" t="s">
        <v>1400</v>
      </c>
      <c r="D540" s="163" t="s">
        <v>2072</v>
      </c>
      <c r="E540" s="156">
        <v>44565</v>
      </c>
      <c r="F540" s="159">
        <v>3</v>
      </c>
      <c r="G540" s="159" t="s">
        <v>1512</v>
      </c>
      <c r="H540" s="20" t="s">
        <v>1055</v>
      </c>
      <c r="I540" s="164">
        <v>7</v>
      </c>
      <c r="J540" s="164">
        <v>17</v>
      </c>
      <c r="K540" s="165">
        <v>1.5</v>
      </c>
      <c r="L540" s="20">
        <v>124</v>
      </c>
      <c r="M540" s="20">
        <v>111</v>
      </c>
      <c r="N540" s="20">
        <v>47</v>
      </c>
      <c r="O540" s="20">
        <v>62</v>
      </c>
      <c r="P540" s="20"/>
      <c r="Q540" s="20" t="s">
        <v>2078</v>
      </c>
      <c r="R540" s="20">
        <v>4300</v>
      </c>
      <c r="S540" s="20">
        <v>3221085901</v>
      </c>
      <c r="T540" s="20"/>
      <c r="U540" s="20" t="s">
        <v>1822</v>
      </c>
    </row>
    <row r="541" spans="1:21" ht="15.75" customHeight="1">
      <c r="A541" s="20">
        <v>526</v>
      </c>
      <c r="B541" s="20" t="s">
        <v>2624</v>
      </c>
      <c r="C541" s="20" t="s">
        <v>1400</v>
      </c>
      <c r="D541" s="163" t="s">
        <v>2072</v>
      </c>
      <c r="E541" s="156">
        <v>44565</v>
      </c>
      <c r="F541" s="159">
        <v>4</v>
      </c>
      <c r="G541" s="159" t="s">
        <v>1512</v>
      </c>
      <c r="H541" s="20" t="s">
        <v>1055</v>
      </c>
      <c r="I541" s="164">
        <v>7</v>
      </c>
      <c r="J541" s="164">
        <v>26</v>
      </c>
      <c r="K541" s="165">
        <v>5.5</v>
      </c>
      <c r="L541" s="20">
        <v>419</v>
      </c>
      <c r="M541" s="20">
        <v>363</v>
      </c>
      <c r="N541" s="20">
        <v>198</v>
      </c>
      <c r="O541" s="20">
        <v>161</v>
      </c>
      <c r="P541" s="20"/>
      <c r="Q541" s="20" t="s">
        <v>2079</v>
      </c>
      <c r="R541" s="20">
        <v>17054</v>
      </c>
      <c r="S541" s="20">
        <v>3221085901</v>
      </c>
      <c r="T541" s="20"/>
      <c r="U541" s="20" t="s">
        <v>1822</v>
      </c>
    </row>
    <row r="542" spans="1:21" ht="15.75" customHeight="1">
      <c r="A542" s="20">
        <v>527</v>
      </c>
      <c r="B542" s="20" t="s">
        <v>2624</v>
      </c>
      <c r="C542" s="20" t="s">
        <v>1400</v>
      </c>
      <c r="D542" s="163" t="s">
        <v>2072</v>
      </c>
      <c r="E542" s="156">
        <v>44565</v>
      </c>
      <c r="F542" s="159">
        <v>4</v>
      </c>
      <c r="G542" s="159" t="s">
        <v>1512</v>
      </c>
      <c r="H542" s="20" t="s">
        <v>1055</v>
      </c>
      <c r="I542" s="164">
        <v>7</v>
      </c>
      <c r="J542" s="164">
        <v>35</v>
      </c>
      <c r="K542" s="165">
        <v>1.6</v>
      </c>
      <c r="L542" s="20">
        <v>44</v>
      </c>
      <c r="M542" s="20">
        <v>41</v>
      </c>
      <c r="N542" s="20">
        <v>8</v>
      </c>
      <c r="O542" s="20">
        <v>33</v>
      </c>
      <c r="P542" s="20"/>
      <c r="Q542" s="20" t="s">
        <v>2080</v>
      </c>
      <c r="R542" s="20">
        <v>955</v>
      </c>
      <c r="S542" s="20">
        <v>3221085901</v>
      </c>
      <c r="T542" s="20"/>
      <c r="U542" s="20" t="s">
        <v>1822</v>
      </c>
    </row>
    <row r="543" spans="1:21" ht="15.75" customHeight="1">
      <c r="A543" s="20">
        <v>528</v>
      </c>
      <c r="B543" s="20" t="s">
        <v>2624</v>
      </c>
      <c r="C543" s="20" t="s">
        <v>1400</v>
      </c>
      <c r="D543" s="163" t="s">
        <v>2072</v>
      </c>
      <c r="E543" s="156">
        <v>44565</v>
      </c>
      <c r="F543" s="159">
        <v>3</v>
      </c>
      <c r="G543" s="159" t="s">
        <v>1512</v>
      </c>
      <c r="H543" s="20" t="s">
        <v>1055</v>
      </c>
      <c r="I543" s="164">
        <v>11</v>
      </c>
      <c r="J543" s="164">
        <v>6</v>
      </c>
      <c r="K543" s="165">
        <v>1.6</v>
      </c>
      <c r="L543" s="20">
        <v>232</v>
      </c>
      <c r="M543" s="20">
        <v>207</v>
      </c>
      <c r="N543" s="20">
        <v>104</v>
      </c>
      <c r="O543" s="20">
        <v>98</v>
      </c>
      <c r="P543" s="20"/>
      <c r="Q543" s="20" t="s">
        <v>2081</v>
      </c>
      <c r="R543" s="20">
        <v>11390</v>
      </c>
      <c r="S543" s="20">
        <v>3221085901</v>
      </c>
      <c r="T543" s="20"/>
      <c r="U543" s="20" t="s">
        <v>1822</v>
      </c>
    </row>
    <row r="544" spans="1:21" ht="15.75" customHeight="1">
      <c r="A544" s="20">
        <v>529</v>
      </c>
      <c r="B544" s="20" t="s">
        <v>2624</v>
      </c>
      <c r="C544" s="20" t="s">
        <v>1400</v>
      </c>
      <c r="D544" s="163" t="s">
        <v>2072</v>
      </c>
      <c r="E544" s="156">
        <v>44565</v>
      </c>
      <c r="F544" s="159">
        <v>3</v>
      </c>
      <c r="G544" s="159" t="s">
        <v>1512</v>
      </c>
      <c r="H544" s="20" t="s">
        <v>1055</v>
      </c>
      <c r="I544" s="164">
        <v>11</v>
      </c>
      <c r="J544" s="164">
        <v>10</v>
      </c>
      <c r="K544" s="165">
        <v>0.7</v>
      </c>
      <c r="L544" s="20">
        <v>97</v>
      </c>
      <c r="M544" s="20">
        <v>85</v>
      </c>
      <c r="N544" s="20">
        <v>32</v>
      </c>
      <c r="O544" s="20">
        <v>52</v>
      </c>
      <c r="P544" s="20"/>
      <c r="Q544" s="20" t="s">
        <v>2082</v>
      </c>
      <c r="R544" s="20">
        <v>3109</v>
      </c>
      <c r="S544" s="20">
        <v>3221085901</v>
      </c>
      <c r="T544" s="20"/>
      <c r="U544" s="20" t="s">
        <v>1822</v>
      </c>
    </row>
    <row r="545" spans="1:21" ht="15.75" customHeight="1">
      <c r="A545" s="20">
        <v>530</v>
      </c>
      <c r="B545" s="20" t="s">
        <v>2624</v>
      </c>
      <c r="C545" s="20" t="s">
        <v>1400</v>
      </c>
      <c r="D545" s="163" t="s">
        <v>2072</v>
      </c>
      <c r="E545" s="156">
        <v>44565</v>
      </c>
      <c r="F545" s="159">
        <v>3</v>
      </c>
      <c r="G545" s="159" t="s">
        <v>1512</v>
      </c>
      <c r="H545" s="20" t="s">
        <v>1055</v>
      </c>
      <c r="I545" s="164">
        <v>12</v>
      </c>
      <c r="J545" s="164">
        <v>14</v>
      </c>
      <c r="K545" s="165">
        <v>3.6</v>
      </c>
      <c r="L545" s="20">
        <v>295</v>
      </c>
      <c r="M545" s="20">
        <v>262</v>
      </c>
      <c r="N545" s="20">
        <v>165</v>
      </c>
      <c r="O545" s="20">
        <v>92</v>
      </c>
      <c r="P545" s="20"/>
      <c r="Q545" s="20" t="s">
        <v>2083</v>
      </c>
      <c r="R545" s="20">
        <v>16282</v>
      </c>
      <c r="S545" s="20">
        <v>3221085901</v>
      </c>
      <c r="T545" s="20"/>
      <c r="U545" s="20" t="s">
        <v>1822</v>
      </c>
    </row>
    <row r="546" spans="1:21" ht="15.75" customHeight="1">
      <c r="A546" s="20">
        <v>531</v>
      </c>
      <c r="B546" s="20" t="s">
        <v>2624</v>
      </c>
      <c r="C546" s="20" t="s">
        <v>1400</v>
      </c>
      <c r="D546" s="163" t="s">
        <v>2072</v>
      </c>
      <c r="E546" s="156">
        <v>44565</v>
      </c>
      <c r="F546" s="159">
        <v>3</v>
      </c>
      <c r="G546" s="159" t="s">
        <v>1512</v>
      </c>
      <c r="H546" s="20" t="s">
        <v>1055</v>
      </c>
      <c r="I546" s="164">
        <v>17</v>
      </c>
      <c r="J546" s="164">
        <v>18</v>
      </c>
      <c r="K546" s="165">
        <v>2.5</v>
      </c>
      <c r="L546" s="20">
        <v>316</v>
      </c>
      <c r="M546" s="20">
        <v>277</v>
      </c>
      <c r="N546" s="20">
        <v>152</v>
      </c>
      <c r="O546" s="20">
        <v>120</v>
      </c>
      <c r="P546" s="20"/>
      <c r="Q546" s="20" t="s">
        <v>2084</v>
      </c>
      <c r="R546" s="20">
        <v>13768</v>
      </c>
      <c r="S546" s="20">
        <v>3221085901</v>
      </c>
      <c r="T546" s="20"/>
      <c r="U546" s="20" t="s">
        <v>1822</v>
      </c>
    </row>
    <row r="547" spans="1:21" ht="15.75" customHeight="1">
      <c r="A547" s="20">
        <v>532</v>
      </c>
      <c r="B547" s="20" t="s">
        <v>2624</v>
      </c>
      <c r="C547" s="20" t="s">
        <v>1400</v>
      </c>
      <c r="D547" s="163" t="s">
        <v>2072</v>
      </c>
      <c r="E547" s="156">
        <v>44565</v>
      </c>
      <c r="F547" s="159">
        <v>3</v>
      </c>
      <c r="G547" s="159" t="s">
        <v>1512</v>
      </c>
      <c r="H547" s="20" t="s">
        <v>1055</v>
      </c>
      <c r="I547" s="164">
        <v>17</v>
      </c>
      <c r="J547" s="164">
        <v>19</v>
      </c>
      <c r="K547" s="165">
        <v>1.9</v>
      </c>
      <c r="L547" s="20">
        <v>241</v>
      </c>
      <c r="M547" s="20">
        <v>214</v>
      </c>
      <c r="N547" s="20">
        <v>116</v>
      </c>
      <c r="O547" s="20">
        <v>95</v>
      </c>
      <c r="P547" s="20"/>
      <c r="Q547" s="20" t="s">
        <v>2085</v>
      </c>
      <c r="R547" s="20">
        <v>11163</v>
      </c>
      <c r="S547" s="20">
        <v>3221085901</v>
      </c>
      <c r="T547" s="20"/>
      <c r="U547" s="20" t="s">
        <v>1822</v>
      </c>
    </row>
    <row r="548" spans="1:21" ht="15.75" customHeight="1">
      <c r="A548" s="20">
        <v>533</v>
      </c>
      <c r="B548" s="20" t="s">
        <v>2624</v>
      </c>
      <c r="C548" s="20" t="s">
        <v>1400</v>
      </c>
      <c r="D548" s="163" t="s">
        <v>2072</v>
      </c>
      <c r="E548" s="156">
        <v>44565</v>
      </c>
      <c r="F548" s="159">
        <v>4</v>
      </c>
      <c r="G548" s="159" t="s">
        <v>1512</v>
      </c>
      <c r="H548" s="20" t="s">
        <v>1055</v>
      </c>
      <c r="I548" s="164">
        <v>17</v>
      </c>
      <c r="J548" s="164">
        <v>22</v>
      </c>
      <c r="K548" s="165">
        <v>0.9</v>
      </c>
      <c r="L548" s="20">
        <v>140</v>
      </c>
      <c r="M548" s="20">
        <v>123</v>
      </c>
      <c r="N548" s="20">
        <v>67</v>
      </c>
      <c r="O548" s="20">
        <v>54</v>
      </c>
      <c r="P548" s="20"/>
      <c r="Q548" s="20" t="s">
        <v>2086</v>
      </c>
      <c r="R548" s="20">
        <v>6532</v>
      </c>
      <c r="S548" s="20">
        <v>3221085901</v>
      </c>
      <c r="T548" s="20"/>
      <c r="U548" s="20" t="s">
        <v>1822</v>
      </c>
    </row>
    <row r="549" spans="1:21" ht="15.75" customHeight="1">
      <c r="A549" s="20">
        <v>534</v>
      </c>
      <c r="B549" s="20" t="s">
        <v>2624</v>
      </c>
      <c r="C549" s="20" t="s">
        <v>1400</v>
      </c>
      <c r="D549" s="163" t="s">
        <v>2072</v>
      </c>
      <c r="E549" s="156">
        <v>44565</v>
      </c>
      <c r="F549" s="159">
        <v>3</v>
      </c>
      <c r="G549" s="159" t="s">
        <v>1512</v>
      </c>
      <c r="H549" s="20" t="s">
        <v>1055</v>
      </c>
      <c r="I549" s="164">
        <v>17</v>
      </c>
      <c r="J549" s="164">
        <v>24</v>
      </c>
      <c r="K549" s="165">
        <v>1.5</v>
      </c>
      <c r="L549" s="20">
        <v>285</v>
      </c>
      <c r="M549" s="20">
        <v>251</v>
      </c>
      <c r="N549" s="20">
        <v>107</v>
      </c>
      <c r="O549" s="20">
        <v>140</v>
      </c>
      <c r="P549" s="20"/>
      <c r="Q549" s="20" t="s">
        <v>2087</v>
      </c>
      <c r="R549" s="20">
        <v>10155</v>
      </c>
      <c r="S549" s="20">
        <v>3221085901</v>
      </c>
      <c r="T549" s="20"/>
      <c r="U549" s="20" t="s">
        <v>1822</v>
      </c>
    </row>
    <row r="550" spans="1:21" ht="15.75" customHeight="1">
      <c r="A550" s="20">
        <v>535</v>
      </c>
      <c r="B550" s="20" t="s">
        <v>2624</v>
      </c>
      <c r="C550" s="20" t="s">
        <v>1400</v>
      </c>
      <c r="D550" s="163" t="s">
        <v>2072</v>
      </c>
      <c r="E550" s="156">
        <v>44565</v>
      </c>
      <c r="F550" s="159">
        <v>3</v>
      </c>
      <c r="G550" s="159" t="s">
        <v>1512</v>
      </c>
      <c r="H550" s="20" t="s">
        <v>1055</v>
      </c>
      <c r="I550" s="164">
        <v>18</v>
      </c>
      <c r="J550" s="164">
        <v>5</v>
      </c>
      <c r="K550" s="165">
        <v>0.7</v>
      </c>
      <c r="L550" s="20">
        <v>78</v>
      </c>
      <c r="M550" s="20">
        <v>69</v>
      </c>
      <c r="N550" s="20">
        <v>27</v>
      </c>
      <c r="O550" s="20">
        <v>41</v>
      </c>
      <c r="P550" s="20"/>
      <c r="Q550" s="20" t="s">
        <v>2088</v>
      </c>
      <c r="R550" s="20">
        <v>2546</v>
      </c>
      <c r="S550" s="20">
        <v>3221085901</v>
      </c>
      <c r="T550" s="20"/>
      <c r="U550" s="20" t="s">
        <v>1822</v>
      </c>
    </row>
    <row r="551" spans="1:21" ht="15.75" customHeight="1">
      <c r="A551" s="20">
        <v>536</v>
      </c>
      <c r="B551" s="20" t="s">
        <v>2624</v>
      </c>
      <c r="C551" s="20" t="s">
        <v>1400</v>
      </c>
      <c r="D551" s="163" t="s">
        <v>2072</v>
      </c>
      <c r="E551" s="156">
        <v>44565</v>
      </c>
      <c r="F551" s="159">
        <v>3</v>
      </c>
      <c r="G551" s="159" t="s">
        <v>1512</v>
      </c>
      <c r="H551" s="20" t="s">
        <v>1055</v>
      </c>
      <c r="I551" s="164">
        <v>18</v>
      </c>
      <c r="J551" s="164">
        <v>35</v>
      </c>
      <c r="K551" s="165">
        <v>1.8</v>
      </c>
      <c r="L551" s="20">
        <v>268</v>
      </c>
      <c r="M551" s="20">
        <v>234</v>
      </c>
      <c r="N551" s="20">
        <v>81</v>
      </c>
      <c r="O551" s="20">
        <v>150</v>
      </c>
      <c r="P551" s="20"/>
      <c r="Q551" s="20" t="s">
        <v>2089</v>
      </c>
      <c r="R551" s="20">
        <v>7247</v>
      </c>
      <c r="S551" s="20">
        <v>3221085901</v>
      </c>
      <c r="T551" s="20"/>
      <c r="U551" s="20" t="s">
        <v>1822</v>
      </c>
    </row>
    <row r="552" spans="1:21" ht="15.75" customHeight="1">
      <c r="A552" s="20">
        <v>537</v>
      </c>
      <c r="B552" s="20" t="s">
        <v>2624</v>
      </c>
      <c r="C552" s="20" t="s">
        <v>1400</v>
      </c>
      <c r="D552" s="163" t="s">
        <v>2072</v>
      </c>
      <c r="E552" s="156">
        <v>44565</v>
      </c>
      <c r="F552" s="159">
        <v>3</v>
      </c>
      <c r="G552" s="159" t="s">
        <v>1512</v>
      </c>
      <c r="H552" s="20" t="s">
        <v>1055</v>
      </c>
      <c r="I552" s="164">
        <v>18</v>
      </c>
      <c r="J552" s="164">
        <v>40</v>
      </c>
      <c r="K552" s="165">
        <v>0.8</v>
      </c>
      <c r="L552" s="20">
        <v>97</v>
      </c>
      <c r="M552" s="20">
        <v>88</v>
      </c>
      <c r="N552" s="20">
        <v>39</v>
      </c>
      <c r="O552" s="20">
        <v>47</v>
      </c>
      <c r="P552" s="20"/>
      <c r="Q552" s="20" t="s">
        <v>2090</v>
      </c>
      <c r="R552" s="20">
        <v>4141</v>
      </c>
      <c r="S552" s="20">
        <v>3221085901</v>
      </c>
      <c r="T552" s="20"/>
      <c r="U552" s="20" t="s">
        <v>1822</v>
      </c>
    </row>
    <row r="553" spans="1:21" ht="15.75" customHeight="1">
      <c r="A553" s="20">
        <v>538</v>
      </c>
      <c r="B553" s="20" t="s">
        <v>2624</v>
      </c>
      <c r="C553" s="20" t="s">
        <v>1400</v>
      </c>
      <c r="D553" s="163" t="s">
        <v>2072</v>
      </c>
      <c r="E553" s="156">
        <v>44565</v>
      </c>
      <c r="F553" s="159">
        <v>4</v>
      </c>
      <c r="G553" s="159" t="s">
        <v>1512</v>
      </c>
      <c r="H553" s="20" t="s">
        <v>1055</v>
      </c>
      <c r="I553" s="164">
        <v>19</v>
      </c>
      <c r="J553" s="164">
        <v>35</v>
      </c>
      <c r="K553" s="165">
        <v>1.6</v>
      </c>
      <c r="L553" s="20">
        <v>182</v>
      </c>
      <c r="M553" s="20">
        <v>162</v>
      </c>
      <c r="N553" s="20">
        <v>92</v>
      </c>
      <c r="O553" s="20">
        <v>66</v>
      </c>
      <c r="P553" s="20"/>
      <c r="Q553" s="20" t="s">
        <v>2091</v>
      </c>
      <c r="R553" s="20">
        <v>8587</v>
      </c>
      <c r="S553" s="20">
        <v>3221085901</v>
      </c>
      <c r="T553" s="20"/>
      <c r="U553" s="20" t="s">
        <v>1822</v>
      </c>
    </row>
    <row r="554" spans="1:21" ht="15.75" customHeight="1">
      <c r="A554" s="20">
        <v>539</v>
      </c>
      <c r="B554" s="20" t="s">
        <v>2624</v>
      </c>
      <c r="C554" s="20" t="s">
        <v>1400</v>
      </c>
      <c r="D554" s="163" t="s">
        <v>2072</v>
      </c>
      <c r="E554" s="156">
        <v>44565</v>
      </c>
      <c r="F554" s="159">
        <v>3</v>
      </c>
      <c r="G554" s="159" t="s">
        <v>1512</v>
      </c>
      <c r="H554" s="20" t="s">
        <v>1055</v>
      </c>
      <c r="I554" s="164">
        <v>40</v>
      </c>
      <c r="J554" s="164">
        <v>20</v>
      </c>
      <c r="K554" s="165">
        <v>1</v>
      </c>
      <c r="L554" s="20">
        <v>40</v>
      </c>
      <c r="M554" s="20">
        <v>34</v>
      </c>
      <c r="N554" s="20">
        <v>1</v>
      </c>
      <c r="O554" s="20">
        <v>33</v>
      </c>
      <c r="P554" s="20"/>
      <c r="Q554" s="20" t="s">
        <v>2092</v>
      </c>
      <c r="R554" s="20">
        <v>204</v>
      </c>
      <c r="S554" s="20">
        <v>3221085901</v>
      </c>
      <c r="T554" s="20"/>
      <c r="U554" s="20" t="s">
        <v>1822</v>
      </c>
    </row>
    <row r="555" spans="1:21" ht="15.75" customHeight="1">
      <c r="A555" s="20">
        <v>540</v>
      </c>
      <c r="B555" s="20" t="s">
        <v>2624</v>
      </c>
      <c r="C555" s="20" t="s">
        <v>1400</v>
      </c>
      <c r="D555" s="163" t="s">
        <v>2093</v>
      </c>
      <c r="E555" s="156">
        <v>44565</v>
      </c>
      <c r="F555" s="159">
        <v>4</v>
      </c>
      <c r="G555" s="159" t="s">
        <v>1512</v>
      </c>
      <c r="H555" s="20" t="s">
        <v>1055</v>
      </c>
      <c r="I555" s="164">
        <v>40</v>
      </c>
      <c r="J555" s="164">
        <v>22</v>
      </c>
      <c r="K555" s="165">
        <v>0.5</v>
      </c>
      <c r="L555" s="20">
        <v>21</v>
      </c>
      <c r="M555" s="20">
        <v>18</v>
      </c>
      <c r="N555" s="20"/>
      <c r="O555" s="20">
        <v>18</v>
      </c>
      <c r="P555" s="20"/>
      <c r="Q555" s="20" t="s">
        <v>2094</v>
      </c>
      <c r="R555" s="20">
        <v>65</v>
      </c>
      <c r="S555" s="20">
        <v>3221085901</v>
      </c>
      <c r="T555" s="20"/>
      <c r="U555" s="20" t="s">
        <v>1822</v>
      </c>
    </row>
    <row r="556" spans="1:21" ht="15.75" customHeight="1">
      <c r="A556" s="20">
        <v>541</v>
      </c>
      <c r="B556" s="20" t="s">
        <v>2624</v>
      </c>
      <c r="C556" s="20" t="s">
        <v>1400</v>
      </c>
      <c r="D556" s="163" t="s">
        <v>2093</v>
      </c>
      <c r="E556" s="156">
        <v>44565</v>
      </c>
      <c r="F556" s="159">
        <v>4</v>
      </c>
      <c r="G556" s="159" t="s">
        <v>1512</v>
      </c>
      <c r="H556" s="20" t="s">
        <v>1055</v>
      </c>
      <c r="I556" s="164">
        <v>40</v>
      </c>
      <c r="J556" s="164">
        <v>23</v>
      </c>
      <c r="K556" s="165">
        <v>0.7</v>
      </c>
      <c r="L556" s="20">
        <v>41</v>
      </c>
      <c r="M556" s="20">
        <v>36</v>
      </c>
      <c r="N556" s="20">
        <v>2</v>
      </c>
      <c r="O556" s="20">
        <v>34</v>
      </c>
      <c r="P556" s="20"/>
      <c r="Q556" s="20" t="s">
        <v>2095</v>
      </c>
      <c r="R556" s="20">
        <v>301</v>
      </c>
      <c r="S556" s="20">
        <v>3221085901</v>
      </c>
      <c r="T556" s="20"/>
      <c r="U556" s="20" t="s">
        <v>1822</v>
      </c>
    </row>
    <row r="557" spans="1:21" ht="15.75" customHeight="1">
      <c r="A557" s="20">
        <v>542</v>
      </c>
      <c r="B557" s="20" t="s">
        <v>2624</v>
      </c>
      <c r="C557" s="20" t="s">
        <v>1400</v>
      </c>
      <c r="D557" s="163" t="s">
        <v>2093</v>
      </c>
      <c r="E557" s="156">
        <v>44565</v>
      </c>
      <c r="F557" s="159">
        <v>4</v>
      </c>
      <c r="G557" s="159" t="s">
        <v>1512</v>
      </c>
      <c r="H557" s="20" t="s">
        <v>1055</v>
      </c>
      <c r="I557" s="164">
        <v>40</v>
      </c>
      <c r="J557" s="164">
        <v>24</v>
      </c>
      <c r="K557" s="165">
        <v>0.8</v>
      </c>
      <c r="L557" s="20">
        <v>53</v>
      </c>
      <c r="M557" s="20">
        <v>46</v>
      </c>
      <c r="N557" s="20">
        <v>6</v>
      </c>
      <c r="O557" s="20">
        <v>40</v>
      </c>
      <c r="P557" s="20"/>
      <c r="Q557" s="20" t="s">
        <v>2096</v>
      </c>
      <c r="R557" s="20">
        <v>608</v>
      </c>
      <c r="S557" s="20">
        <v>3221085901</v>
      </c>
      <c r="T557" s="20"/>
      <c r="U557" s="20" t="s">
        <v>1822</v>
      </c>
    </row>
    <row r="558" spans="1:21" ht="15.75" customHeight="1">
      <c r="A558" s="20">
        <v>543</v>
      </c>
      <c r="B558" s="20" t="s">
        <v>2624</v>
      </c>
      <c r="C558" s="20" t="s">
        <v>1400</v>
      </c>
      <c r="D558" s="163" t="s">
        <v>2093</v>
      </c>
      <c r="E558" s="156">
        <v>44565</v>
      </c>
      <c r="F558" s="159">
        <v>4</v>
      </c>
      <c r="G558" s="159" t="s">
        <v>1512</v>
      </c>
      <c r="H558" s="20" t="s">
        <v>1055</v>
      </c>
      <c r="I558" s="164">
        <v>42</v>
      </c>
      <c r="J558" s="164">
        <v>13</v>
      </c>
      <c r="K558" s="165">
        <v>1</v>
      </c>
      <c r="L558" s="20">
        <v>80</v>
      </c>
      <c r="M558" s="20">
        <v>71</v>
      </c>
      <c r="N558" s="20">
        <v>28</v>
      </c>
      <c r="O558" s="20">
        <v>41</v>
      </c>
      <c r="P558" s="20"/>
      <c r="Q558" s="20" t="s">
        <v>2097</v>
      </c>
      <c r="R558" s="20">
        <v>2501</v>
      </c>
      <c r="S558" s="20">
        <v>3221085901</v>
      </c>
      <c r="T558" s="20"/>
      <c r="U558" s="20" t="s">
        <v>1822</v>
      </c>
    </row>
    <row r="559" spans="1:21" ht="15.75" customHeight="1">
      <c r="A559" s="20">
        <v>544</v>
      </c>
      <c r="B559" s="20" t="s">
        <v>2624</v>
      </c>
      <c r="C559" s="20" t="s">
        <v>1400</v>
      </c>
      <c r="D559" s="163" t="s">
        <v>2093</v>
      </c>
      <c r="E559" s="156">
        <v>44565</v>
      </c>
      <c r="F559" s="159">
        <v>4</v>
      </c>
      <c r="G559" s="159" t="s">
        <v>1512</v>
      </c>
      <c r="H559" s="20" t="s">
        <v>1055</v>
      </c>
      <c r="I559" s="164">
        <v>43</v>
      </c>
      <c r="J559" s="164">
        <v>1</v>
      </c>
      <c r="K559" s="165">
        <v>1.5</v>
      </c>
      <c r="L559" s="20">
        <v>102</v>
      </c>
      <c r="M559" s="20">
        <v>90</v>
      </c>
      <c r="N559" s="20">
        <v>50</v>
      </c>
      <c r="O559" s="20">
        <v>38</v>
      </c>
      <c r="P559" s="20"/>
      <c r="Q559" s="20" t="s">
        <v>2098</v>
      </c>
      <c r="R559" s="20">
        <v>4544</v>
      </c>
      <c r="S559" s="20">
        <v>3221085901</v>
      </c>
      <c r="T559" s="20"/>
      <c r="U559" s="20" t="s">
        <v>1822</v>
      </c>
    </row>
    <row r="560" spans="1:21" ht="15.75" customHeight="1">
      <c r="A560" s="20">
        <v>545</v>
      </c>
      <c r="B560" s="20" t="s">
        <v>2624</v>
      </c>
      <c r="C560" s="20" t="s">
        <v>1400</v>
      </c>
      <c r="D560" s="163" t="s">
        <v>2093</v>
      </c>
      <c r="E560" s="156">
        <v>44565</v>
      </c>
      <c r="F560" s="159">
        <v>4</v>
      </c>
      <c r="G560" s="159" t="s">
        <v>1512</v>
      </c>
      <c r="H560" s="20" t="s">
        <v>1055</v>
      </c>
      <c r="I560" s="164">
        <v>43</v>
      </c>
      <c r="J560" s="164">
        <v>9</v>
      </c>
      <c r="K560" s="165">
        <v>0.5</v>
      </c>
      <c r="L560" s="20">
        <v>55</v>
      </c>
      <c r="M560" s="20">
        <v>48</v>
      </c>
      <c r="N560" s="20">
        <v>21</v>
      </c>
      <c r="O560" s="20">
        <v>26</v>
      </c>
      <c r="P560" s="20"/>
      <c r="Q560" s="20" t="s">
        <v>2099</v>
      </c>
      <c r="R560" s="20">
        <v>1787</v>
      </c>
      <c r="S560" s="20">
        <v>3221085901</v>
      </c>
      <c r="T560" s="20"/>
      <c r="U560" s="20" t="s">
        <v>1822</v>
      </c>
    </row>
    <row r="561" spans="1:21" ht="15.75" customHeight="1">
      <c r="A561" s="20">
        <v>546</v>
      </c>
      <c r="B561" s="20" t="s">
        <v>2624</v>
      </c>
      <c r="C561" s="20" t="s">
        <v>1400</v>
      </c>
      <c r="D561" s="163" t="s">
        <v>2093</v>
      </c>
      <c r="E561" s="156">
        <v>44565</v>
      </c>
      <c r="F561" s="159">
        <v>4</v>
      </c>
      <c r="G561" s="159" t="s">
        <v>1512</v>
      </c>
      <c r="H561" s="20" t="s">
        <v>1055</v>
      </c>
      <c r="I561" s="164">
        <v>43</v>
      </c>
      <c r="J561" s="164">
        <v>12</v>
      </c>
      <c r="K561" s="165">
        <v>0.7</v>
      </c>
      <c r="L561" s="20">
        <v>42</v>
      </c>
      <c r="M561" s="20">
        <v>36</v>
      </c>
      <c r="N561" s="20">
        <v>4</v>
      </c>
      <c r="O561" s="20">
        <v>32</v>
      </c>
      <c r="P561" s="20"/>
      <c r="Q561" s="20" t="s">
        <v>2100</v>
      </c>
      <c r="R561" s="20">
        <v>407</v>
      </c>
      <c r="S561" s="20">
        <v>3221085901</v>
      </c>
      <c r="T561" s="20"/>
      <c r="U561" s="20" t="s">
        <v>1822</v>
      </c>
    </row>
    <row r="562" spans="1:21" ht="15.75" customHeight="1">
      <c r="A562" s="20">
        <v>547</v>
      </c>
      <c r="B562" s="20" t="s">
        <v>2624</v>
      </c>
      <c r="C562" s="20" t="s">
        <v>1400</v>
      </c>
      <c r="D562" s="163" t="s">
        <v>2093</v>
      </c>
      <c r="E562" s="156">
        <v>44565</v>
      </c>
      <c r="F562" s="159">
        <v>4</v>
      </c>
      <c r="G562" s="159" t="s">
        <v>1512</v>
      </c>
      <c r="H562" s="20" t="s">
        <v>1055</v>
      </c>
      <c r="I562" s="164">
        <v>43</v>
      </c>
      <c r="J562" s="164">
        <v>32</v>
      </c>
      <c r="K562" s="165">
        <v>0.6</v>
      </c>
      <c r="L562" s="20">
        <v>82</v>
      </c>
      <c r="M562" s="20">
        <v>73</v>
      </c>
      <c r="N562" s="20">
        <v>39</v>
      </c>
      <c r="O562" s="20">
        <v>33</v>
      </c>
      <c r="P562" s="20"/>
      <c r="Q562" s="20" t="s">
        <v>2101</v>
      </c>
      <c r="R562" s="20">
        <v>3692</v>
      </c>
      <c r="S562" s="20">
        <v>3221085901</v>
      </c>
      <c r="T562" s="20"/>
      <c r="U562" s="20" t="s">
        <v>1822</v>
      </c>
    </row>
    <row r="563" spans="1:21" ht="15.75" customHeight="1">
      <c r="A563" s="20">
        <v>548</v>
      </c>
      <c r="B563" s="20" t="s">
        <v>2624</v>
      </c>
      <c r="C563" s="20" t="s">
        <v>1400</v>
      </c>
      <c r="D563" s="163" t="s">
        <v>2093</v>
      </c>
      <c r="E563" s="156">
        <v>44565</v>
      </c>
      <c r="F563" s="159">
        <v>4</v>
      </c>
      <c r="G563" s="159" t="s">
        <v>1512</v>
      </c>
      <c r="H563" s="20" t="s">
        <v>1055</v>
      </c>
      <c r="I563" s="164">
        <v>44</v>
      </c>
      <c r="J563" s="164">
        <v>12</v>
      </c>
      <c r="K563" s="165">
        <v>0.8</v>
      </c>
      <c r="L563" s="20">
        <v>72</v>
      </c>
      <c r="M563" s="20">
        <v>63</v>
      </c>
      <c r="N563" s="20">
        <v>29</v>
      </c>
      <c r="O563" s="20">
        <v>33</v>
      </c>
      <c r="P563" s="20"/>
      <c r="Q563" s="20" t="s">
        <v>2102</v>
      </c>
      <c r="R563" s="20">
        <v>2444</v>
      </c>
      <c r="S563" s="20">
        <v>3221085901</v>
      </c>
      <c r="T563" s="20"/>
      <c r="U563" s="20" t="s">
        <v>1822</v>
      </c>
    </row>
    <row r="564" spans="1:21" ht="15.75" customHeight="1">
      <c r="A564" s="20">
        <v>549</v>
      </c>
      <c r="B564" s="20" t="s">
        <v>2624</v>
      </c>
      <c r="C564" s="20" t="s">
        <v>1400</v>
      </c>
      <c r="D564" s="163" t="s">
        <v>2093</v>
      </c>
      <c r="E564" s="156">
        <v>44565</v>
      </c>
      <c r="F564" s="159">
        <v>4</v>
      </c>
      <c r="G564" s="159" t="s">
        <v>1512</v>
      </c>
      <c r="H564" s="20" t="s">
        <v>1055</v>
      </c>
      <c r="I564" s="164">
        <v>44</v>
      </c>
      <c r="J564" s="164">
        <v>13</v>
      </c>
      <c r="K564" s="165">
        <v>6.5</v>
      </c>
      <c r="L564" s="20">
        <v>599</v>
      </c>
      <c r="M564" s="20">
        <v>528</v>
      </c>
      <c r="N564" s="20">
        <v>310</v>
      </c>
      <c r="O564" s="20">
        <v>209</v>
      </c>
      <c r="P564" s="20"/>
      <c r="Q564" s="20" t="s">
        <v>2103</v>
      </c>
      <c r="R564" s="20">
        <v>28308</v>
      </c>
      <c r="S564" s="20">
        <v>3221085901</v>
      </c>
      <c r="T564" s="20"/>
      <c r="U564" s="20" t="s">
        <v>1822</v>
      </c>
    </row>
    <row r="565" spans="1:21" ht="15.75" customHeight="1">
      <c r="A565" s="20">
        <v>550</v>
      </c>
      <c r="B565" s="20" t="s">
        <v>2624</v>
      </c>
      <c r="C565" s="20" t="s">
        <v>1400</v>
      </c>
      <c r="D565" s="163" t="s">
        <v>2093</v>
      </c>
      <c r="E565" s="156">
        <v>44565</v>
      </c>
      <c r="F565" s="159">
        <v>4</v>
      </c>
      <c r="G565" s="159" t="s">
        <v>1512</v>
      </c>
      <c r="H565" s="20" t="s">
        <v>1055</v>
      </c>
      <c r="I565" s="164">
        <v>44</v>
      </c>
      <c r="J565" s="164">
        <v>18</v>
      </c>
      <c r="K565" s="165">
        <v>4</v>
      </c>
      <c r="L565" s="20">
        <v>312</v>
      </c>
      <c r="M565" s="20">
        <v>270</v>
      </c>
      <c r="N565" s="20">
        <v>135</v>
      </c>
      <c r="O565" s="20">
        <v>131</v>
      </c>
      <c r="P565" s="20"/>
      <c r="Q565" s="20" t="s">
        <v>2104</v>
      </c>
      <c r="R565" s="20">
        <v>11569</v>
      </c>
      <c r="S565" s="20">
        <v>3221085901</v>
      </c>
      <c r="T565" s="20"/>
      <c r="U565" s="20" t="s">
        <v>1822</v>
      </c>
    </row>
    <row r="566" spans="1:21" ht="15.75" customHeight="1">
      <c r="A566" s="20">
        <v>551</v>
      </c>
      <c r="B566" s="20" t="s">
        <v>2624</v>
      </c>
      <c r="C566" s="20" t="s">
        <v>1400</v>
      </c>
      <c r="D566" s="163" t="s">
        <v>2093</v>
      </c>
      <c r="E566" s="156">
        <v>44565</v>
      </c>
      <c r="F566" s="159">
        <v>4</v>
      </c>
      <c r="G566" s="159" t="s">
        <v>1512</v>
      </c>
      <c r="H566" s="20" t="s">
        <v>1055</v>
      </c>
      <c r="I566" s="164">
        <v>45</v>
      </c>
      <c r="J566" s="164">
        <v>1</v>
      </c>
      <c r="K566" s="165">
        <v>0.7</v>
      </c>
      <c r="L566" s="20">
        <v>52</v>
      </c>
      <c r="M566" s="20">
        <v>45</v>
      </c>
      <c r="N566" s="20">
        <v>13</v>
      </c>
      <c r="O566" s="20">
        <v>32</v>
      </c>
      <c r="P566" s="20"/>
      <c r="Q566" s="20" t="s">
        <v>2105</v>
      </c>
      <c r="R566" s="20">
        <v>1071</v>
      </c>
      <c r="S566" s="20">
        <v>3221085901</v>
      </c>
      <c r="T566" s="20"/>
      <c r="U566" s="20" t="s">
        <v>1822</v>
      </c>
    </row>
    <row r="567" spans="1:21" ht="15.75" customHeight="1">
      <c r="A567" s="20">
        <v>552</v>
      </c>
      <c r="B567" s="20" t="s">
        <v>2624</v>
      </c>
      <c r="C567" s="20" t="s">
        <v>1400</v>
      </c>
      <c r="D567" s="163" t="s">
        <v>2093</v>
      </c>
      <c r="E567" s="156">
        <v>44565</v>
      </c>
      <c r="F567" s="159">
        <v>4</v>
      </c>
      <c r="G567" s="159" t="s">
        <v>1512</v>
      </c>
      <c r="H567" s="20" t="s">
        <v>1055</v>
      </c>
      <c r="I567" s="164">
        <v>45</v>
      </c>
      <c r="J567" s="164">
        <v>2</v>
      </c>
      <c r="K567" s="165">
        <v>0.4</v>
      </c>
      <c r="L567" s="20">
        <v>50</v>
      </c>
      <c r="M567" s="20">
        <v>44</v>
      </c>
      <c r="N567" s="20">
        <v>27</v>
      </c>
      <c r="O567" s="20">
        <v>16</v>
      </c>
      <c r="P567" s="20"/>
      <c r="Q567" s="20" t="s">
        <v>2106</v>
      </c>
      <c r="R567" s="20">
        <v>2604</v>
      </c>
      <c r="S567" s="20">
        <v>3221085901</v>
      </c>
      <c r="T567" s="20"/>
      <c r="U567" s="20" t="s">
        <v>1822</v>
      </c>
    </row>
    <row r="568" spans="1:21" ht="15.75" customHeight="1">
      <c r="A568" s="20">
        <v>553</v>
      </c>
      <c r="B568" s="20" t="s">
        <v>2624</v>
      </c>
      <c r="C568" s="20" t="s">
        <v>1400</v>
      </c>
      <c r="D568" s="163" t="s">
        <v>2093</v>
      </c>
      <c r="E568" s="156">
        <v>44565</v>
      </c>
      <c r="F568" s="159">
        <v>4</v>
      </c>
      <c r="G568" s="159" t="s">
        <v>1512</v>
      </c>
      <c r="H568" s="20" t="s">
        <v>1055</v>
      </c>
      <c r="I568" s="164">
        <v>45</v>
      </c>
      <c r="J568" s="164">
        <v>3</v>
      </c>
      <c r="K568" s="165">
        <v>0.4</v>
      </c>
      <c r="L568" s="20">
        <v>48</v>
      </c>
      <c r="M568" s="20">
        <v>42</v>
      </c>
      <c r="N568" s="20">
        <v>15</v>
      </c>
      <c r="O568" s="20">
        <v>26</v>
      </c>
      <c r="P568" s="20"/>
      <c r="Q568" s="20" t="s">
        <v>2107</v>
      </c>
      <c r="R568" s="20">
        <v>1422</v>
      </c>
      <c r="S568" s="20">
        <v>3221085901</v>
      </c>
      <c r="T568" s="20"/>
      <c r="U568" s="20" t="s">
        <v>1822</v>
      </c>
    </row>
    <row r="569" spans="1:21" ht="15.75" customHeight="1">
      <c r="A569" s="20">
        <v>554</v>
      </c>
      <c r="B569" s="20" t="s">
        <v>2624</v>
      </c>
      <c r="C569" s="20" t="s">
        <v>1400</v>
      </c>
      <c r="D569" s="163" t="s">
        <v>2093</v>
      </c>
      <c r="E569" s="156">
        <v>44565</v>
      </c>
      <c r="F569" s="159">
        <v>4</v>
      </c>
      <c r="G569" s="159" t="s">
        <v>1512</v>
      </c>
      <c r="H569" s="20" t="s">
        <v>1055</v>
      </c>
      <c r="I569" s="164">
        <v>45</v>
      </c>
      <c r="J569" s="164">
        <v>4</v>
      </c>
      <c r="K569" s="165">
        <v>0.2</v>
      </c>
      <c r="L569" s="20">
        <v>13</v>
      </c>
      <c r="M569" s="20">
        <v>11</v>
      </c>
      <c r="N569" s="20">
        <v>1</v>
      </c>
      <c r="O569" s="20">
        <v>10</v>
      </c>
      <c r="P569" s="20"/>
      <c r="Q569" s="20" t="s">
        <v>2108</v>
      </c>
      <c r="R569" s="20">
        <v>122</v>
      </c>
      <c r="S569" s="20">
        <v>3221085901</v>
      </c>
      <c r="T569" s="20"/>
      <c r="U569" s="20" t="s">
        <v>1822</v>
      </c>
    </row>
    <row r="570" spans="1:21" ht="15.75" customHeight="1">
      <c r="A570" s="20">
        <v>555</v>
      </c>
      <c r="B570" s="20" t="s">
        <v>2624</v>
      </c>
      <c r="C570" s="20" t="s">
        <v>1400</v>
      </c>
      <c r="D570" s="163" t="s">
        <v>2093</v>
      </c>
      <c r="E570" s="156">
        <v>44565</v>
      </c>
      <c r="F570" s="159">
        <v>4</v>
      </c>
      <c r="G570" s="159" t="s">
        <v>1512</v>
      </c>
      <c r="H570" s="20" t="s">
        <v>1055</v>
      </c>
      <c r="I570" s="164">
        <v>45</v>
      </c>
      <c r="J570" s="164">
        <v>6</v>
      </c>
      <c r="K570" s="165">
        <v>7.6</v>
      </c>
      <c r="L570" s="20">
        <v>554</v>
      </c>
      <c r="M570" s="20">
        <v>490</v>
      </c>
      <c r="N570" s="20">
        <v>293</v>
      </c>
      <c r="O570" s="20">
        <v>188</v>
      </c>
      <c r="P570" s="20"/>
      <c r="Q570" s="20" t="s">
        <v>2109</v>
      </c>
      <c r="R570" s="20">
        <v>27183</v>
      </c>
      <c r="S570" s="20">
        <v>3221085901</v>
      </c>
      <c r="T570" s="20" t="s">
        <v>1293</v>
      </c>
      <c r="U570" s="20" t="s">
        <v>1822</v>
      </c>
    </row>
    <row r="571" spans="1:21" ht="15.75" customHeight="1">
      <c r="A571" s="20">
        <v>556</v>
      </c>
      <c r="B571" s="20" t="s">
        <v>2624</v>
      </c>
      <c r="C571" s="20" t="s">
        <v>1400</v>
      </c>
      <c r="D571" s="163" t="s">
        <v>2093</v>
      </c>
      <c r="E571" s="156">
        <v>44565</v>
      </c>
      <c r="F571" s="159">
        <v>4</v>
      </c>
      <c r="G571" s="159" t="s">
        <v>1512</v>
      </c>
      <c r="H571" s="20" t="s">
        <v>1055</v>
      </c>
      <c r="I571" s="164">
        <v>45</v>
      </c>
      <c r="J571" s="164">
        <v>14</v>
      </c>
      <c r="K571" s="165">
        <v>2.6</v>
      </c>
      <c r="L571" s="20">
        <v>141</v>
      </c>
      <c r="M571" s="20">
        <v>124</v>
      </c>
      <c r="N571" s="20">
        <v>67</v>
      </c>
      <c r="O571" s="20">
        <v>55</v>
      </c>
      <c r="P571" s="20"/>
      <c r="Q571" s="20" t="s">
        <v>2110</v>
      </c>
      <c r="R571" s="20">
        <v>5957</v>
      </c>
      <c r="S571" s="20">
        <v>3221085901</v>
      </c>
      <c r="T571" s="20"/>
      <c r="U571" s="20" t="s">
        <v>1822</v>
      </c>
    </row>
    <row r="572" spans="1:21" ht="15.75" customHeight="1">
      <c r="A572" s="20">
        <v>557</v>
      </c>
      <c r="B572" s="20" t="s">
        <v>2624</v>
      </c>
      <c r="C572" s="20" t="s">
        <v>1400</v>
      </c>
      <c r="D572" s="163" t="s">
        <v>2093</v>
      </c>
      <c r="E572" s="156">
        <v>44565</v>
      </c>
      <c r="F572" s="159">
        <v>4</v>
      </c>
      <c r="G572" s="159" t="s">
        <v>1512</v>
      </c>
      <c r="H572" s="20" t="s">
        <v>1055</v>
      </c>
      <c r="I572" s="164">
        <v>45</v>
      </c>
      <c r="J572" s="164">
        <v>16</v>
      </c>
      <c r="K572" s="165">
        <v>4.0999999999999996</v>
      </c>
      <c r="L572" s="20">
        <v>276</v>
      </c>
      <c r="M572" s="20">
        <v>243</v>
      </c>
      <c r="N572" s="20">
        <v>133</v>
      </c>
      <c r="O572" s="20">
        <v>106</v>
      </c>
      <c r="P572" s="20"/>
      <c r="Q572" s="20" t="s">
        <v>2111</v>
      </c>
      <c r="R572" s="20">
        <v>12350</v>
      </c>
      <c r="S572" s="20">
        <v>3221085901</v>
      </c>
      <c r="T572" s="20"/>
      <c r="U572" s="20" t="s">
        <v>1822</v>
      </c>
    </row>
    <row r="573" spans="1:21" ht="15.75" customHeight="1">
      <c r="A573" s="20">
        <v>558</v>
      </c>
      <c r="B573" s="20" t="s">
        <v>2624</v>
      </c>
      <c r="C573" s="20" t="s">
        <v>1400</v>
      </c>
      <c r="D573" s="163" t="s">
        <v>2093</v>
      </c>
      <c r="E573" s="156">
        <v>44565</v>
      </c>
      <c r="F573" s="159">
        <v>4</v>
      </c>
      <c r="G573" s="159" t="s">
        <v>1512</v>
      </c>
      <c r="H573" s="20" t="s">
        <v>1055</v>
      </c>
      <c r="I573" s="164">
        <v>54</v>
      </c>
      <c r="J573" s="164">
        <v>1</v>
      </c>
      <c r="K573" s="165">
        <v>2.7</v>
      </c>
      <c r="L573" s="20">
        <v>172</v>
      </c>
      <c r="M573" s="20">
        <v>153</v>
      </c>
      <c r="N573" s="20">
        <v>105</v>
      </c>
      <c r="O573" s="20">
        <v>45</v>
      </c>
      <c r="P573" s="20"/>
      <c r="Q573" s="20" t="s">
        <v>2112</v>
      </c>
      <c r="R573" s="20">
        <v>10177</v>
      </c>
      <c r="S573" s="20">
        <v>3221085901</v>
      </c>
      <c r="T573" s="20"/>
      <c r="U573" s="20" t="s">
        <v>1822</v>
      </c>
    </row>
    <row r="574" spans="1:21" ht="15.75" customHeight="1">
      <c r="A574" s="20">
        <v>559</v>
      </c>
      <c r="B574" s="20" t="s">
        <v>2624</v>
      </c>
      <c r="C574" s="20" t="s">
        <v>1400</v>
      </c>
      <c r="D574" s="163" t="s">
        <v>2113</v>
      </c>
      <c r="E574" s="156">
        <v>44565</v>
      </c>
      <c r="F574" s="159">
        <v>4</v>
      </c>
      <c r="G574" s="159" t="s">
        <v>1512</v>
      </c>
      <c r="H574" s="20" t="s">
        <v>1055</v>
      </c>
      <c r="I574" s="164">
        <v>54</v>
      </c>
      <c r="J574" s="164">
        <v>35</v>
      </c>
      <c r="K574" s="165">
        <v>1.3</v>
      </c>
      <c r="L574" s="20">
        <v>119</v>
      </c>
      <c r="M574" s="20">
        <v>104</v>
      </c>
      <c r="N574" s="20">
        <v>29</v>
      </c>
      <c r="O574" s="20">
        <v>74</v>
      </c>
      <c r="P574" s="20"/>
      <c r="Q574" s="20" t="s">
        <v>2114</v>
      </c>
      <c r="R574" s="20">
        <v>2596</v>
      </c>
      <c r="S574" s="20">
        <v>3221085901</v>
      </c>
      <c r="T574" s="20"/>
      <c r="U574" s="20" t="s">
        <v>1822</v>
      </c>
    </row>
    <row r="575" spans="1:21" ht="15.75" customHeight="1">
      <c r="A575" s="20">
        <v>560</v>
      </c>
      <c r="B575" s="20" t="s">
        <v>2624</v>
      </c>
      <c r="C575" s="20" t="s">
        <v>1796</v>
      </c>
      <c r="D575" s="163" t="s">
        <v>2113</v>
      </c>
      <c r="E575" s="156">
        <v>44565</v>
      </c>
      <c r="F575" s="159">
        <v>3</v>
      </c>
      <c r="G575" s="159" t="s">
        <v>1512</v>
      </c>
      <c r="H575" s="20" t="s">
        <v>1055</v>
      </c>
      <c r="I575" s="164">
        <v>39</v>
      </c>
      <c r="J575" s="164">
        <v>5</v>
      </c>
      <c r="K575" s="165">
        <v>0.5</v>
      </c>
      <c r="L575" s="20">
        <v>21</v>
      </c>
      <c r="M575" s="20">
        <v>18</v>
      </c>
      <c r="N575" s="20">
        <v>8</v>
      </c>
      <c r="O575" s="20">
        <v>10</v>
      </c>
      <c r="P575" s="20"/>
      <c r="Q575" s="20" t="s">
        <v>2115</v>
      </c>
      <c r="R575" s="20">
        <v>511</v>
      </c>
      <c r="S575" s="20">
        <v>3222081901</v>
      </c>
      <c r="T575" s="20"/>
      <c r="U575" s="20" t="s">
        <v>1419</v>
      </c>
    </row>
    <row r="576" spans="1:21" ht="15.75" customHeight="1">
      <c r="A576" s="20">
        <v>561</v>
      </c>
      <c r="B576" s="20" t="s">
        <v>2624</v>
      </c>
      <c r="C576" s="20" t="s">
        <v>1796</v>
      </c>
      <c r="D576" s="163" t="s">
        <v>2113</v>
      </c>
      <c r="E576" s="156">
        <v>44565</v>
      </c>
      <c r="F576" s="159">
        <v>3</v>
      </c>
      <c r="G576" s="159" t="s">
        <v>1512</v>
      </c>
      <c r="H576" s="20" t="s">
        <v>1055</v>
      </c>
      <c r="I576" s="164">
        <v>44</v>
      </c>
      <c r="J576" s="164">
        <v>15</v>
      </c>
      <c r="K576" s="165">
        <v>3</v>
      </c>
      <c r="L576" s="20">
        <v>161</v>
      </c>
      <c r="M576" s="20">
        <v>141</v>
      </c>
      <c r="N576" s="20">
        <v>97</v>
      </c>
      <c r="O576" s="20">
        <v>41</v>
      </c>
      <c r="P576" s="20"/>
      <c r="Q576" s="20" t="s">
        <v>2116</v>
      </c>
      <c r="R576" s="20">
        <v>8846</v>
      </c>
      <c r="S576" s="20">
        <v>3222081901</v>
      </c>
      <c r="T576" s="20"/>
      <c r="U576" s="20" t="s">
        <v>1419</v>
      </c>
    </row>
    <row r="577" spans="1:21" ht="15.75" customHeight="1">
      <c r="A577" s="20">
        <v>562</v>
      </c>
      <c r="B577" s="20" t="s">
        <v>2624</v>
      </c>
      <c r="C577" s="20" t="s">
        <v>1796</v>
      </c>
      <c r="D577" s="163" t="s">
        <v>2113</v>
      </c>
      <c r="E577" s="156">
        <v>44565</v>
      </c>
      <c r="F577" s="159">
        <v>3</v>
      </c>
      <c r="G577" s="159" t="s">
        <v>1512</v>
      </c>
      <c r="H577" s="20" t="s">
        <v>1055</v>
      </c>
      <c r="I577" s="164">
        <v>61</v>
      </c>
      <c r="J577" s="164">
        <v>3</v>
      </c>
      <c r="K577" s="165">
        <v>3.9</v>
      </c>
      <c r="L577" s="20">
        <v>145</v>
      </c>
      <c r="M577" s="20">
        <v>126</v>
      </c>
      <c r="N577" s="20">
        <v>93</v>
      </c>
      <c r="O577" s="20">
        <v>31</v>
      </c>
      <c r="P577" s="20"/>
      <c r="Q577" s="20" t="s">
        <v>2117</v>
      </c>
      <c r="R577" s="20">
        <v>7874</v>
      </c>
      <c r="S577" s="20">
        <v>3222081901</v>
      </c>
      <c r="T577" s="20"/>
      <c r="U577" s="20" t="s">
        <v>1419</v>
      </c>
    </row>
    <row r="578" spans="1:21" ht="15.75" customHeight="1">
      <c r="A578" s="20">
        <v>563</v>
      </c>
      <c r="B578" s="20" t="s">
        <v>2624</v>
      </c>
      <c r="C578" s="20" t="s">
        <v>1796</v>
      </c>
      <c r="D578" s="163" t="s">
        <v>2113</v>
      </c>
      <c r="E578" s="156">
        <v>44565</v>
      </c>
      <c r="F578" s="159">
        <v>3</v>
      </c>
      <c r="G578" s="159" t="s">
        <v>1512</v>
      </c>
      <c r="H578" s="20" t="s">
        <v>1055</v>
      </c>
      <c r="I578" s="164">
        <v>80</v>
      </c>
      <c r="J578" s="164">
        <v>22</v>
      </c>
      <c r="K578" s="165">
        <v>2</v>
      </c>
      <c r="L578" s="20">
        <v>118</v>
      </c>
      <c r="M578" s="20">
        <v>102</v>
      </c>
      <c r="N578" s="20">
        <v>27</v>
      </c>
      <c r="O578" s="20">
        <v>75</v>
      </c>
      <c r="P578" s="20"/>
      <c r="Q578" s="20" t="s">
        <v>2118</v>
      </c>
      <c r="R578" s="20">
        <v>1907</v>
      </c>
      <c r="S578" s="20">
        <v>3222081901</v>
      </c>
      <c r="T578" s="20"/>
      <c r="U578" s="20" t="s">
        <v>1419</v>
      </c>
    </row>
    <row r="579" spans="1:21" ht="15.75" customHeight="1">
      <c r="A579" s="20">
        <v>564</v>
      </c>
      <c r="B579" s="20" t="s">
        <v>2624</v>
      </c>
      <c r="C579" s="20" t="s">
        <v>1796</v>
      </c>
      <c r="D579" s="163" t="s">
        <v>2113</v>
      </c>
      <c r="E579" s="156">
        <v>44565</v>
      </c>
      <c r="F579" s="159">
        <v>4</v>
      </c>
      <c r="G579" s="159" t="s">
        <v>1512</v>
      </c>
      <c r="H579" s="20" t="s">
        <v>1055</v>
      </c>
      <c r="I579" s="164">
        <v>100</v>
      </c>
      <c r="J579" s="164">
        <v>2</v>
      </c>
      <c r="K579" s="165">
        <v>2.7</v>
      </c>
      <c r="L579" s="20">
        <v>104</v>
      </c>
      <c r="M579" s="20">
        <v>103</v>
      </c>
      <c r="N579" s="20">
        <v>9</v>
      </c>
      <c r="O579" s="20">
        <v>94</v>
      </c>
      <c r="P579" s="20"/>
      <c r="Q579" s="20" t="s">
        <v>2119</v>
      </c>
      <c r="R579" s="20">
        <v>821</v>
      </c>
      <c r="S579" s="20">
        <v>3222081901</v>
      </c>
      <c r="T579" s="20"/>
      <c r="U579" s="20" t="s">
        <v>1419</v>
      </c>
    </row>
    <row r="580" spans="1:21" ht="15.75" customHeight="1">
      <c r="A580" s="20">
        <v>565</v>
      </c>
      <c r="B580" s="20" t="s">
        <v>2624</v>
      </c>
      <c r="C580" s="20" t="s">
        <v>1327</v>
      </c>
      <c r="D580" s="163" t="s">
        <v>2120</v>
      </c>
      <c r="E580" s="156">
        <v>44566</v>
      </c>
      <c r="F580" s="159">
        <v>3</v>
      </c>
      <c r="G580" s="159" t="s">
        <v>1512</v>
      </c>
      <c r="H580" s="20" t="s">
        <v>1055</v>
      </c>
      <c r="I580" s="164">
        <v>11</v>
      </c>
      <c r="J580" s="164">
        <v>17</v>
      </c>
      <c r="K580" s="165">
        <v>1.6</v>
      </c>
      <c r="L580" s="20">
        <v>101</v>
      </c>
      <c r="M580" s="20">
        <v>87</v>
      </c>
      <c r="N580" s="20">
        <v>59</v>
      </c>
      <c r="O580" s="20">
        <v>27</v>
      </c>
      <c r="P580" s="20"/>
      <c r="Q580" s="20" t="s">
        <v>2121</v>
      </c>
      <c r="R580" s="20">
        <v>4366</v>
      </c>
      <c r="S580" s="20">
        <v>3221055600</v>
      </c>
      <c r="T580" s="20" t="s">
        <v>1293</v>
      </c>
      <c r="U580" s="20" t="s">
        <v>1297</v>
      </c>
    </row>
    <row r="581" spans="1:21" ht="15.75" customHeight="1">
      <c r="A581" s="20">
        <v>566</v>
      </c>
      <c r="B581" s="20" t="s">
        <v>2624</v>
      </c>
      <c r="C581" s="20" t="s">
        <v>1327</v>
      </c>
      <c r="D581" s="163" t="s">
        <v>2120</v>
      </c>
      <c r="E581" s="156">
        <v>44566</v>
      </c>
      <c r="F581" s="159">
        <v>4</v>
      </c>
      <c r="G581" s="159" t="s">
        <v>1512</v>
      </c>
      <c r="H581" s="20" t="s">
        <v>1055</v>
      </c>
      <c r="I581" s="164">
        <v>12</v>
      </c>
      <c r="J581" s="164">
        <v>5</v>
      </c>
      <c r="K581" s="165">
        <v>1.9</v>
      </c>
      <c r="L581" s="20">
        <v>122</v>
      </c>
      <c r="M581" s="20">
        <v>106</v>
      </c>
      <c r="N581" s="20">
        <v>79</v>
      </c>
      <c r="O581" s="20">
        <v>25</v>
      </c>
      <c r="P581" s="20"/>
      <c r="Q581" s="20" t="s">
        <v>2122</v>
      </c>
      <c r="R581" s="20">
        <v>6119</v>
      </c>
      <c r="S581" s="20">
        <v>3221055600</v>
      </c>
      <c r="T581" s="20"/>
      <c r="U581" s="20" t="s">
        <v>1297</v>
      </c>
    </row>
    <row r="582" spans="1:21" ht="15.75" customHeight="1">
      <c r="A582" s="20">
        <v>567</v>
      </c>
      <c r="B582" s="20" t="s">
        <v>2624</v>
      </c>
      <c r="C582" s="20" t="s">
        <v>1327</v>
      </c>
      <c r="D582" s="163" t="s">
        <v>2120</v>
      </c>
      <c r="E582" s="156">
        <v>44566</v>
      </c>
      <c r="F582" s="159">
        <v>4</v>
      </c>
      <c r="G582" s="159" t="s">
        <v>1512</v>
      </c>
      <c r="H582" s="20" t="s">
        <v>1055</v>
      </c>
      <c r="I582" s="164">
        <v>12</v>
      </c>
      <c r="J582" s="164">
        <v>10</v>
      </c>
      <c r="K582" s="165">
        <v>1.3</v>
      </c>
      <c r="L582" s="20">
        <v>133</v>
      </c>
      <c r="M582" s="20">
        <v>116</v>
      </c>
      <c r="N582" s="20">
        <v>53</v>
      </c>
      <c r="O582" s="20">
        <v>61</v>
      </c>
      <c r="P582" s="20"/>
      <c r="Q582" s="20" t="s">
        <v>2123</v>
      </c>
      <c r="R582" s="20">
        <v>4090</v>
      </c>
      <c r="S582" s="20">
        <v>3221055600</v>
      </c>
      <c r="T582" s="20"/>
      <c r="U582" s="20" t="s">
        <v>1297</v>
      </c>
    </row>
    <row r="583" spans="1:21" ht="15.75" customHeight="1">
      <c r="A583" s="20">
        <v>568</v>
      </c>
      <c r="B583" s="20" t="s">
        <v>2624</v>
      </c>
      <c r="C583" s="20" t="s">
        <v>1327</v>
      </c>
      <c r="D583" s="163" t="s">
        <v>2120</v>
      </c>
      <c r="E583" s="156">
        <v>44566</v>
      </c>
      <c r="F583" s="159">
        <v>4</v>
      </c>
      <c r="G583" s="159" t="s">
        <v>1512</v>
      </c>
      <c r="H583" s="20" t="s">
        <v>1055</v>
      </c>
      <c r="I583" s="164">
        <v>12</v>
      </c>
      <c r="J583" s="164">
        <v>15</v>
      </c>
      <c r="K583" s="165">
        <v>2.5</v>
      </c>
      <c r="L583" s="20">
        <v>163</v>
      </c>
      <c r="M583" s="20">
        <v>142</v>
      </c>
      <c r="N583" s="20">
        <v>95</v>
      </c>
      <c r="O583" s="20">
        <v>45</v>
      </c>
      <c r="P583" s="20"/>
      <c r="Q583" s="20" t="s">
        <v>2124</v>
      </c>
      <c r="R583" s="20">
        <v>7163</v>
      </c>
      <c r="S583" s="20">
        <v>3221055600</v>
      </c>
      <c r="T583" s="20" t="s">
        <v>1293</v>
      </c>
      <c r="U583" s="20" t="s">
        <v>1297</v>
      </c>
    </row>
    <row r="584" spans="1:21" ht="15.75" customHeight="1">
      <c r="A584" s="20">
        <v>569</v>
      </c>
      <c r="B584" s="20" t="s">
        <v>2624</v>
      </c>
      <c r="C584" s="20" t="s">
        <v>1327</v>
      </c>
      <c r="D584" s="163" t="s">
        <v>2120</v>
      </c>
      <c r="E584" s="156">
        <v>44566</v>
      </c>
      <c r="F584" s="159">
        <v>3</v>
      </c>
      <c r="G584" s="159" t="s">
        <v>1512</v>
      </c>
      <c r="H584" s="20" t="s">
        <v>1055</v>
      </c>
      <c r="I584" s="164">
        <v>17</v>
      </c>
      <c r="J584" s="164">
        <v>4</v>
      </c>
      <c r="K584" s="165">
        <v>1.5</v>
      </c>
      <c r="L584" s="20">
        <v>52</v>
      </c>
      <c r="M584" s="20">
        <v>45</v>
      </c>
      <c r="N584" s="20">
        <v>21</v>
      </c>
      <c r="O584" s="20">
        <v>24</v>
      </c>
      <c r="P584" s="20"/>
      <c r="Q584" s="20" t="s">
        <v>2125</v>
      </c>
      <c r="R584" s="20">
        <v>1717</v>
      </c>
      <c r="S584" s="20">
        <v>3221055600</v>
      </c>
      <c r="T584" s="20" t="s">
        <v>1293</v>
      </c>
      <c r="U584" s="20" t="s">
        <v>1297</v>
      </c>
    </row>
    <row r="585" spans="1:21" ht="15.75" customHeight="1">
      <c r="A585" s="20">
        <v>570</v>
      </c>
      <c r="B585" s="20" t="s">
        <v>2624</v>
      </c>
      <c r="C585" s="20" t="s">
        <v>1327</v>
      </c>
      <c r="D585" s="163" t="s">
        <v>2120</v>
      </c>
      <c r="E585" s="156">
        <v>44566</v>
      </c>
      <c r="F585" s="159">
        <v>4</v>
      </c>
      <c r="G585" s="159" t="s">
        <v>1512</v>
      </c>
      <c r="H585" s="20" t="s">
        <v>1055</v>
      </c>
      <c r="I585" s="164">
        <v>34</v>
      </c>
      <c r="J585" s="164">
        <v>3</v>
      </c>
      <c r="K585" s="165">
        <v>1.3</v>
      </c>
      <c r="L585" s="20">
        <v>51</v>
      </c>
      <c r="M585" s="20">
        <v>44</v>
      </c>
      <c r="N585" s="20">
        <v>7</v>
      </c>
      <c r="O585" s="20">
        <v>37</v>
      </c>
      <c r="P585" s="20"/>
      <c r="Q585" s="20" t="s">
        <v>2126</v>
      </c>
      <c r="R585" s="20">
        <v>575</v>
      </c>
      <c r="S585" s="20">
        <v>3221055600</v>
      </c>
      <c r="T585" s="20"/>
      <c r="U585" s="20" t="s">
        <v>1297</v>
      </c>
    </row>
    <row r="586" spans="1:21" ht="15.75" customHeight="1">
      <c r="A586" s="20">
        <v>571</v>
      </c>
      <c r="B586" s="20" t="s">
        <v>2624</v>
      </c>
      <c r="C586" s="20" t="s">
        <v>1327</v>
      </c>
      <c r="D586" s="163" t="s">
        <v>2120</v>
      </c>
      <c r="E586" s="156">
        <v>44566</v>
      </c>
      <c r="F586" s="159">
        <v>4</v>
      </c>
      <c r="G586" s="159" t="s">
        <v>1512</v>
      </c>
      <c r="H586" s="20" t="s">
        <v>1055</v>
      </c>
      <c r="I586" s="164">
        <v>34</v>
      </c>
      <c r="J586" s="164">
        <v>8</v>
      </c>
      <c r="K586" s="165">
        <v>0.9</v>
      </c>
      <c r="L586" s="20">
        <v>42</v>
      </c>
      <c r="M586" s="20">
        <v>35</v>
      </c>
      <c r="N586" s="20">
        <v>2</v>
      </c>
      <c r="O586" s="20">
        <v>33</v>
      </c>
      <c r="P586" s="20"/>
      <c r="Q586" s="20" t="s">
        <v>2127</v>
      </c>
      <c r="R586" s="20">
        <v>238</v>
      </c>
      <c r="S586" s="20">
        <v>3221055600</v>
      </c>
      <c r="T586" s="20" t="s">
        <v>1293</v>
      </c>
      <c r="U586" s="20" t="s">
        <v>1297</v>
      </c>
    </row>
    <row r="587" spans="1:21" ht="15.75" customHeight="1">
      <c r="A587" s="20">
        <v>572</v>
      </c>
      <c r="B587" s="20" t="s">
        <v>2624</v>
      </c>
      <c r="C587" s="20" t="s">
        <v>1327</v>
      </c>
      <c r="D587" s="163" t="s">
        <v>2120</v>
      </c>
      <c r="E587" s="156">
        <v>44566</v>
      </c>
      <c r="F587" s="159">
        <v>4</v>
      </c>
      <c r="G587" s="159" t="s">
        <v>1512</v>
      </c>
      <c r="H587" s="20" t="s">
        <v>1055</v>
      </c>
      <c r="I587" s="164">
        <v>34</v>
      </c>
      <c r="J587" s="164">
        <v>10</v>
      </c>
      <c r="K587" s="165">
        <v>1.6</v>
      </c>
      <c r="L587" s="20">
        <v>79</v>
      </c>
      <c r="M587" s="20">
        <v>67</v>
      </c>
      <c r="N587" s="20">
        <v>29</v>
      </c>
      <c r="O587" s="20">
        <v>38</v>
      </c>
      <c r="P587" s="20"/>
      <c r="Q587" s="20" t="s">
        <v>2128</v>
      </c>
      <c r="R587" s="20">
        <v>2095</v>
      </c>
      <c r="S587" s="20">
        <v>3221055600</v>
      </c>
      <c r="T587" s="20"/>
      <c r="U587" s="20" t="s">
        <v>1297</v>
      </c>
    </row>
    <row r="588" spans="1:21" ht="15.75" customHeight="1">
      <c r="A588" s="20">
        <v>573</v>
      </c>
      <c r="B588" s="20" t="s">
        <v>2624</v>
      </c>
      <c r="C588" s="20" t="s">
        <v>1327</v>
      </c>
      <c r="D588" s="163" t="s">
        <v>2120</v>
      </c>
      <c r="E588" s="156">
        <v>44566</v>
      </c>
      <c r="F588" s="159">
        <v>4</v>
      </c>
      <c r="G588" s="159" t="s">
        <v>1512</v>
      </c>
      <c r="H588" s="20" t="s">
        <v>1055</v>
      </c>
      <c r="I588" s="164">
        <v>36</v>
      </c>
      <c r="J588" s="164">
        <v>2</v>
      </c>
      <c r="K588" s="165">
        <v>1.6</v>
      </c>
      <c r="L588" s="20">
        <v>95</v>
      </c>
      <c r="M588" s="20">
        <v>82</v>
      </c>
      <c r="N588" s="20">
        <v>36</v>
      </c>
      <c r="O588" s="20">
        <v>45</v>
      </c>
      <c r="P588" s="20"/>
      <c r="Q588" s="20" t="s">
        <v>2129</v>
      </c>
      <c r="R588" s="20">
        <v>2724</v>
      </c>
      <c r="S588" s="20">
        <v>3221055600</v>
      </c>
      <c r="T588" s="20"/>
      <c r="U588" s="20" t="s">
        <v>1297</v>
      </c>
    </row>
    <row r="589" spans="1:21" ht="15.75" customHeight="1">
      <c r="A589" s="20">
        <v>574</v>
      </c>
      <c r="B589" s="20" t="s">
        <v>2624</v>
      </c>
      <c r="C589" s="20" t="s">
        <v>1327</v>
      </c>
      <c r="D589" s="163" t="s">
        <v>2120</v>
      </c>
      <c r="E589" s="156">
        <v>44566</v>
      </c>
      <c r="F589" s="159">
        <v>4</v>
      </c>
      <c r="G589" s="159" t="s">
        <v>1512</v>
      </c>
      <c r="H589" s="20" t="s">
        <v>1055</v>
      </c>
      <c r="I589" s="164">
        <v>36</v>
      </c>
      <c r="J589" s="164">
        <v>8</v>
      </c>
      <c r="K589" s="165">
        <v>0.6</v>
      </c>
      <c r="L589" s="20">
        <v>20</v>
      </c>
      <c r="M589" s="20">
        <v>17</v>
      </c>
      <c r="N589" s="20">
        <v>5</v>
      </c>
      <c r="O589" s="20">
        <v>12</v>
      </c>
      <c r="P589" s="20"/>
      <c r="Q589" s="20" t="s">
        <v>2130</v>
      </c>
      <c r="R589" s="20">
        <v>366</v>
      </c>
      <c r="S589" s="20">
        <v>3221055600</v>
      </c>
      <c r="T589" s="20"/>
      <c r="U589" s="20" t="s">
        <v>1297</v>
      </c>
    </row>
    <row r="590" spans="1:21" ht="15.75" customHeight="1">
      <c r="A590" s="20">
        <v>575</v>
      </c>
      <c r="B590" s="20" t="s">
        <v>2624</v>
      </c>
      <c r="C590" s="20" t="s">
        <v>1327</v>
      </c>
      <c r="D590" s="163" t="s">
        <v>2120</v>
      </c>
      <c r="E590" s="156">
        <v>44566</v>
      </c>
      <c r="F590" s="159">
        <v>4</v>
      </c>
      <c r="G590" s="159" t="s">
        <v>1512</v>
      </c>
      <c r="H590" s="20" t="s">
        <v>1055</v>
      </c>
      <c r="I590" s="164">
        <v>36</v>
      </c>
      <c r="J590" s="164">
        <v>9</v>
      </c>
      <c r="K590" s="165">
        <v>0.6</v>
      </c>
      <c r="L590" s="20">
        <v>22</v>
      </c>
      <c r="M590" s="20">
        <v>19</v>
      </c>
      <c r="N590" s="20">
        <v>8</v>
      </c>
      <c r="O590" s="20">
        <v>11</v>
      </c>
      <c r="P590" s="20"/>
      <c r="Q590" s="20" t="s">
        <v>2131</v>
      </c>
      <c r="R590" s="20">
        <v>567</v>
      </c>
      <c r="S590" s="20">
        <v>3221055600</v>
      </c>
      <c r="T590" s="20"/>
      <c r="U590" s="20" t="s">
        <v>1297</v>
      </c>
    </row>
    <row r="591" spans="1:21" ht="15.75" customHeight="1">
      <c r="A591" s="20">
        <v>576</v>
      </c>
      <c r="B591" s="20" t="s">
        <v>2624</v>
      </c>
      <c r="C591" s="20" t="s">
        <v>1327</v>
      </c>
      <c r="D591" s="163" t="s">
        <v>2120</v>
      </c>
      <c r="E591" s="156">
        <v>44566</v>
      </c>
      <c r="F591" s="159">
        <v>4</v>
      </c>
      <c r="G591" s="159" t="s">
        <v>1512</v>
      </c>
      <c r="H591" s="20" t="s">
        <v>1055</v>
      </c>
      <c r="I591" s="164">
        <v>36</v>
      </c>
      <c r="J591" s="164">
        <v>15</v>
      </c>
      <c r="K591" s="165">
        <v>1.3</v>
      </c>
      <c r="L591" s="20">
        <v>119</v>
      </c>
      <c r="M591" s="20">
        <v>103</v>
      </c>
      <c r="N591" s="20">
        <v>85</v>
      </c>
      <c r="O591" s="20">
        <v>17</v>
      </c>
      <c r="P591" s="20"/>
      <c r="Q591" s="20" t="s">
        <v>2132</v>
      </c>
      <c r="R591" s="20">
        <v>7050</v>
      </c>
      <c r="S591" s="20">
        <v>3221055600</v>
      </c>
      <c r="T591" s="20"/>
      <c r="U591" s="20" t="s">
        <v>1297</v>
      </c>
    </row>
    <row r="592" spans="1:21" ht="15.75" customHeight="1">
      <c r="A592" s="20">
        <v>577</v>
      </c>
      <c r="B592" s="20" t="s">
        <v>2624</v>
      </c>
      <c r="C592" s="20" t="s">
        <v>1327</v>
      </c>
      <c r="D592" s="163" t="s">
        <v>2120</v>
      </c>
      <c r="E592" s="156">
        <v>44566</v>
      </c>
      <c r="F592" s="159">
        <v>4</v>
      </c>
      <c r="G592" s="159" t="s">
        <v>1512</v>
      </c>
      <c r="H592" s="20" t="s">
        <v>1055</v>
      </c>
      <c r="I592" s="164">
        <v>36</v>
      </c>
      <c r="J592" s="164">
        <v>16</v>
      </c>
      <c r="K592" s="165">
        <v>2.8</v>
      </c>
      <c r="L592" s="20">
        <v>174</v>
      </c>
      <c r="M592" s="20">
        <v>151</v>
      </c>
      <c r="N592" s="20">
        <v>112</v>
      </c>
      <c r="O592" s="20">
        <v>37</v>
      </c>
      <c r="P592" s="20"/>
      <c r="Q592" s="20" t="s">
        <v>2133</v>
      </c>
      <c r="R592" s="20">
        <v>8613</v>
      </c>
      <c r="S592" s="20">
        <v>3221055600</v>
      </c>
      <c r="T592" s="20"/>
      <c r="U592" s="20" t="s">
        <v>1297</v>
      </c>
    </row>
    <row r="593" spans="1:21" ht="15.75" customHeight="1">
      <c r="A593" s="20">
        <v>578</v>
      </c>
      <c r="B593" s="20" t="s">
        <v>2624</v>
      </c>
      <c r="C593" s="20" t="s">
        <v>1327</v>
      </c>
      <c r="D593" s="163" t="s">
        <v>2120</v>
      </c>
      <c r="E593" s="156">
        <v>44566</v>
      </c>
      <c r="F593" s="159">
        <v>4</v>
      </c>
      <c r="G593" s="159" t="s">
        <v>1512</v>
      </c>
      <c r="H593" s="20" t="s">
        <v>1055</v>
      </c>
      <c r="I593" s="164">
        <v>84</v>
      </c>
      <c r="J593" s="164">
        <v>21</v>
      </c>
      <c r="K593" s="165">
        <v>0.5</v>
      </c>
      <c r="L593" s="20">
        <v>26</v>
      </c>
      <c r="M593" s="20">
        <v>23</v>
      </c>
      <c r="N593" s="20">
        <v>12</v>
      </c>
      <c r="O593" s="20">
        <v>11</v>
      </c>
      <c r="P593" s="20"/>
      <c r="Q593" s="20" t="s">
        <v>2134</v>
      </c>
      <c r="R593" s="20">
        <v>1013</v>
      </c>
      <c r="S593" s="20">
        <v>3221055600</v>
      </c>
      <c r="T593" s="20"/>
      <c r="U593" s="20" t="s">
        <v>1297</v>
      </c>
    </row>
    <row r="594" spans="1:21" ht="15.75" customHeight="1">
      <c r="A594" s="20">
        <v>579</v>
      </c>
      <c r="B594" s="20" t="s">
        <v>2624</v>
      </c>
      <c r="C594" s="20" t="s">
        <v>1327</v>
      </c>
      <c r="D594" s="163" t="s">
        <v>2135</v>
      </c>
      <c r="E594" s="156">
        <v>44571</v>
      </c>
      <c r="F594" s="159">
        <v>4</v>
      </c>
      <c r="G594" s="159" t="s">
        <v>1512</v>
      </c>
      <c r="H594" s="20" t="s">
        <v>1055</v>
      </c>
      <c r="I594" s="164">
        <v>36</v>
      </c>
      <c r="J594" s="164">
        <v>17</v>
      </c>
      <c r="K594" s="165">
        <v>2.1</v>
      </c>
      <c r="L594" s="20">
        <v>109</v>
      </c>
      <c r="M594" s="20">
        <v>95</v>
      </c>
      <c r="N594" s="20">
        <v>60</v>
      </c>
      <c r="O594" s="20">
        <v>34</v>
      </c>
      <c r="P594" s="20"/>
      <c r="Q594" s="20" t="s">
        <v>2136</v>
      </c>
      <c r="R594" s="20">
        <v>4473</v>
      </c>
      <c r="S594" s="20">
        <v>3221055600</v>
      </c>
      <c r="T594" s="20"/>
      <c r="U594" s="20" t="s">
        <v>1297</v>
      </c>
    </row>
    <row r="595" spans="1:21" ht="15.75" customHeight="1">
      <c r="A595" s="20">
        <v>580</v>
      </c>
      <c r="B595" s="20" t="s">
        <v>2624</v>
      </c>
      <c r="C595" s="20" t="s">
        <v>1327</v>
      </c>
      <c r="D595" s="163" t="s">
        <v>2135</v>
      </c>
      <c r="E595" s="156">
        <v>44571</v>
      </c>
      <c r="F595" s="159">
        <v>4</v>
      </c>
      <c r="G595" s="159" t="s">
        <v>1512</v>
      </c>
      <c r="H595" s="20" t="s">
        <v>1055</v>
      </c>
      <c r="I595" s="164">
        <v>104</v>
      </c>
      <c r="J595" s="164">
        <v>11</v>
      </c>
      <c r="K595" s="165">
        <v>2.7</v>
      </c>
      <c r="L595" s="20">
        <v>143</v>
      </c>
      <c r="M595" s="20">
        <v>125</v>
      </c>
      <c r="N595" s="20">
        <v>72</v>
      </c>
      <c r="O595" s="20">
        <v>51</v>
      </c>
      <c r="P595" s="20"/>
      <c r="Q595" s="20" t="s">
        <v>2137</v>
      </c>
      <c r="R595" s="20">
        <v>5819</v>
      </c>
      <c r="S595" s="20">
        <v>3221055600</v>
      </c>
      <c r="T595" s="20"/>
      <c r="U595" s="20" t="s">
        <v>1297</v>
      </c>
    </row>
    <row r="596" spans="1:21" ht="15.75" customHeight="1">
      <c r="A596" s="20">
        <v>581</v>
      </c>
      <c r="B596" s="20" t="s">
        <v>2624</v>
      </c>
      <c r="C596" s="20" t="s">
        <v>1327</v>
      </c>
      <c r="D596" s="163" t="s">
        <v>2135</v>
      </c>
      <c r="E596" s="156">
        <v>44571</v>
      </c>
      <c r="F596" s="159">
        <v>4</v>
      </c>
      <c r="G596" s="159" t="s">
        <v>1512</v>
      </c>
      <c r="H596" s="20" t="s">
        <v>1055</v>
      </c>
      <c r="I596" s="164">
        <v>106</v>
      </c>
      <c r="J596" s="164">
        <v>7</v>
      </c>
      <c r="K596" s="165">
        <v>0.8</v>
      </c>
      <c r="L596" s="20">
        <v>36</v>
      </c>
      <c r="M596" s="20">
        <v>31</v>
      </c>
      <c r="N596" s="20">
        <v>8</v>
      </c>
      <c r="O596" s="20">
        <v>23</v>
      </c>
      <c r="P596" s="20"/>
      <c r="Q596" s="20" t="s">
        <v>2138</v>
      </c>
      <c r="R596" s="20">
        <v>611</v>
      </c>
      <c r="S596" s="20">
        <v>3221055600</v>
      </c>
      <c r="T596" s="20"/>
      <c r="U596" s="20" t="s">
        <v>1297</v>
      </c>
    </row>
    <row r="597" spans="1:21" ht="15.75" customHeight="1">
      <c r="A597" s="20">
        <v>582</v>
      </c>
      <c r="B597" s="20" t="s">
        <v>2624</v>
      </c>
      <c r="C597" s="20" t="s">
        <v>1327</v>
      </c>
      <c r="D597" s="163" t="s">
        <v>2135</v>
      </c>
      <c r="E597" s="156">
        <v>44571</v>
      </c>
      <c r="F597" s="159">
        <v>4</v>
      </c>
      <c r="G597" s="159" t="s">
        <v>1512</v>
      </c>
      <c r="H597" s="20" t="s">
        <v>1055</v>
      </c>
      <c r="I597" s="164">
        <v>108</v>
      </c>
      <c r="J597" s="164">
        <v>2</v>
      </c>
      <c r="K597" s="165">
        <v>3.9</v>
      </c>
      <c r="L597" s="20">
        <v>224</v>
      </c>
      <c r="M597" s="20">
        <v>203</v>
      </c>
      <c r="N597" s="20">
        <v>67</v>
      </c>
      <c r="O597" s="20">
        <v>131</v>
      </c>
      <c r="P597" s="20"/>
      <c r="Q597" s="20" t="s">
        <v>2139</v>
      </c>
      <c r="R597" s="20">
        <v>5958</v>
      </c>
      <c r="S597" s="20">
        <v>3221055600</v>
      </c>
      <c r="T597" s="20"/>
      <c r="U597" s="20" t="s">
        <v>1297</v>
      </c>
    </row>
    <row r="598" spans="1:21" ht="15.75" customHeight="1">
      <c r="A598" s="20">
        <v>583</v>
      </c>
      <c r="B598" s="20" t="s">
        <v>2624</v>
      </c>
      <c r="C598" s="20" t="s">
        <v>1327</v>
      </c>
      <c r="D598" s="163" t="s">
        <v>2135</v>
      </c>
      <c r="E598" s="156">
        <v>44571</v>
      </c>
      <c r="F598" s="159">
        <v>4</v>
      </c>
      <c r="G598" s="159" t="s">
        <v>1512</v>
      </c>
      <c r="H598" s="20" t="s">
        <v>1055</v>
      </c>
      <c r="I598" s="164">
        <v>108</v>
      </c>
      <c r="J598" s="164">
        <v>3</v>
      </c>
      <c r="K598" s="165">
        <v>5.4</v>
      </c>
      <c r="L598" s="20">
        <v>408</v>
      </c>
      <c r="M598" s="20">
        <v>352</v>
      </c>
      <c r="N598" s="20">
        <v>222</v>
      </c>
      <c r="O598" s="20">
        <v>127</v>
      </c>
      <c r="P598" s="20"/>
      <c r="Q598" s="20" t="s">
        <v>2140</v>
      </c>
      <c r="R598" s="20">
        <v>17116</v>
      </c>
      <c r="S598" s="20">
        <v>3221055600</v>
      </c>
      <c r="T598" s="20"/>
      <c r="U598" s="20" t="s">
        <v>1297</v>
      </c>
    </row>
    <row r="599" spans="1:21" ht="15.75" customHeight="1">
      <c r="A599" s="20">
        <v>584</v>
      </c>
      <c r="B599" s="20" t="s">
        <v>2624</v>
      </c>
      <c r="C599" s="20" t="s">
        <v>1327</v>
      </c>
      <c r="D599" s="163" t="s">
        <v>2135</v>
      </c>
      <c r="E599" s="156">
        <v>44571</v>
      </c>
      <c r="F599" s="159">
        <v>4</v>
      </c>
      <c r="G599" s="159" t="s">
        <v>1512</v>
      </c>
      <c r="H599" s="20" t="s">
        <v>1055</v>
      </c>
      <c r="I599" s="164">
        <v>108</v>
      </c>
      <c r="J599" s="164">
        <v>5</v>
      </c>
      <c r="K599" s="165">
        <v>4</v>
      </c>
      <c r="L599" s="20">
        <v>272</v>
      </c>
      <c r="M599" s="20">
        <v>233</v>
      </c>
      <c r="N599" s="20">
        <v>146</v>
      </c>
      <c r="O599" s="20">
        <v>85</v>
      </c>
      <c r="P599" s="20"/>
      <c r="Q599" s="20" t="s">
        <v>2141</v>
      </c>
      <c r="R599" s="20">
        <v>11233</v>
      </c>
      <c r="S599" s="20">
        <v>3221055600</v>
      </c>
      <c r="T599" s="20"/>
      <c r="U599" s="20" t="s">
        <v>1297</v>
      </c>
    </row>
    <row r="600" spans="1:21" ht="15.75" customHeight="1">
      <c r="A600" s="20">
        <v>585</v>
      </c>
      <c r="B600" s="20" t="s">
        <v>2624</v>
      </c>
      <c r="C600" s="20" t="s">
        <v>1327</v>
      </c>
      <c r="D600" s="163" t="s">
        <v>2135</v>
      </c>
      <c r="E600" s="156">
        <v>44571</v>
      </c>
      <c r="F600" s="159">
        <v>4</v>
      </c>
      <c r="G600" s="159" t="s">
        <v>1512</v>
      </c>
      <c r="H600" s="20" t="s">
        <v>1055</v>
      </c>
      <c r="I600" s="164">
        <v>108</v>
      </c>
      <c r="J600" s="164">
        <v>6</v>
      </c>
      <c r="K600" s="165">
        <v>3.9</v>
      </c>
      <c r="L600" s="20">
        <v>225</v>
      </c>
      <c r="M600" s="20">
        <v>193</v>
      </c>
      <c r="N600" s="20">
        <v>137</v>
      </c>
      <c r="O600" s="20">
        <v>54</v>
      </c>
      <c r="P600" s="20"/>
      <c r="Q600" s="20" t="s">
        <v>2142</v>
      </c>
      <c r="R600" s="20">
        <v>10561</v>
      </c>
      <c r="S600" s="20">
        <v>3221055600</v>
      </c>
      <c r="T600" s="20"/>
      <c r="U600" s="20" t="s">
        <v>1297</v>
      </c>
    </row>
    <row r="601" spans="1:21" ht="15.75" customHeight="1">
      <c r="A601" s="20">
        <v>586</v>
      </c>
      <c r="B601" s="20" t="s">
        <v>2624</v>
      </c>
      <c r="C601" s="20" t="s">
        <v>1327</v>
      </c>
      <c r="D601" s="163" t="s">
        <v>2135</v>
      </c>
      <c r="E601" s="156">
        <v>44571</v>
      </c>
      <c r="F601" s="159">
        <v>4</v>
      </c>
      <c r="G601" s="159" t="s">
        <v>1512</v>
      </c>
      <c r="H601" s="20" t="s">
        <v>1055</v>
      </c>
      <c r="I601" s="164">
        <v>108</v>
      </c>
      <c r="J601" s="164">
        <v>8</v>
      </c>
      <c r="K601" s="165">
        <v>2</v>
      </c>
      <c r="L601" s="20">
        <v>133</v>
      </c>
      <c r="M601" s="20">
        <v>117</v>
      </c>
      <c r="N601" s="20">
        <v>66</v>
      </c>
      <c r="O601" s="20">
        <v>49</v>
      </c>
      <c r="P601" s="20"/>
      <c r="Q601" s="20" t="s">
        <v>2143</v>
      </c>
      <c r="R601" s="20">
        <v>5413</v>
      </c>
      <c r="S601" s="20">
        <v>3221055600</v>
      </c>
      <c r="T601" s="20"/>
      <c r="U601" s="20" t="s">
        <v>1297</v>
      </c>
    </row>
    <row r="602" spans="1:21" ht="15.75" customHeight="1">
      <c r="A602" s="20">
        <v>587</v>
      </c>
      <c r="B602" s="20" t="s">
        <v>2624</v>
      </c>
      <c r="C602" s="20" t="s">
        <v>1327</v>
      </c>
      <c r="D602" s="163" t="s">
        <v>2135</v>
      </c>
      <c r="E602" s="156">
        <v>44571</v>
      </c>
      <c r="F602" s="159">
        <v>4</v>
      </c>
      <c r="G602" s="159" t="s">
        <v>1512</v>
      </c>
      <c r="H602" s="20" t="s">
        <v>1055</v>
      </c>
      <c r="I602" s="164">
        <v>108</v>
      </c>
      <c r="J602" s="164">
        <v>10</v>
      </c>
      <c r="K602" s="165">
        <v>0.6</v>
      </c>
      <c r="L602" s="20">
        <v>35</v>
      </c>
      <c r="M602" s="20">
        <v>30</v>
      </c>
      <c r="N602" s="20">
        <v>20</v>
      </c>
      <c r="O602" s="20">
        <v>10</v>
      </c>
      <c r="P602" s="20"/>
      <c r="Q602" s="20" t="s">
        <v>2144</v>
      </c>
      <c r="R602" s="20">
        <v>1434</v>
      </c>
      <c r="S602" s="20">
        <v>3221055600</v>
      </c>
      <c r="T602" s="20"/>
      <c r="U602" s="20" t="s">
        <v>1297</v>
      </c>
    </row>
    <row r="603" spans="1:21" ht="15.75" customHeight="1">
      <c r="A603" s="20">
        <v>588</v>
      </c>
      <c r="B603" s="20" t="s">
        <v>2624</v>
      </c>
      <c r="C603" s="20" t="s">
        <v>1327</v>
      </c>
      <c r="D603" s="163" t="s">
        <v>2135</v>
      </c>
      <c r="E603" s="156">
        <v>44571</v>
      </c>
      <c r="F603" s="159">
        <v>4</v>
      </c>
      <c r="G603" s="159" t="s">
        <v>1512</v>
      </c>
      <c r="H603" s="20" t="s">
        <v>1055</v>
      </c>
      <c r="I603" s="164">
        <v>108</v>
      </c>
      <c r="J603" s="164">
        <v>11</v>
      </c>
      <c r="K603" s="165">
        <v>0.4</v>
      </c>
      <c r="L603" s="20">
        <v>23</v>
      </c>
      <c r="M603" s="20">
        <v>20</v>
      </c>
      <c r="N603" s="20">
        <v>14</v>
      </c>
      <c r="O603" s="20">
        <v>6</v>
      </c>
      <c r="P603" s="20"/>
      <c r="Q603" s="20" t="s">
        <v>2145</v>
      </c>
      <c r="R603" s="20">
        <v>1063</v>
      </c>
      <c r="S603" s="20">
        <v>3221055600</v>
      </c>
      <c r="T603" s="20"/>
      <c r="U603" s="20" t="s">
        <v>1297</v>
      </c>
    </row>
    <row r="604" spans="1:21" ht="15.75" customHeight="1">
      <c r="A604" s="20">
        <v>589</v>
      </c>
      <c r="B604" s="20" t="s">
        <v>2624</v>
      </c>
      <c r="C604" s="20" t="s">
        <v>1400</v>
      </c>
      <c r="D604" s="163" t="s">
        <v>2146</v>
      </c>
      <c r="E604" s="156">
        <v>44578</v>
      </c>
      <c r="F604" s="159">
        <v>4</v>
      </c>
      <c r="G604" s="159" t="s">
        <v>1512</v>
      </c>
      <c r="H604" s="20" t="s">
        <v>1055</v>
      </c>
      <c r="I604" s="164">
        <v>26</v>
      </c>
      <c r="J604" s="164">
        <v>35</v>
      </c>
      <c r="K604" s="165">
        <v>0.6</v>
      </c>
      <c r="L604" s="20">
        <v>44</v>
      </c>
      <c r="M604" s="20">
        <v>39</v>
      </c>
      <c r="N604" s="20">
        <v>13</v>
      </c>
      <c r="O604" s="20">
        <v>25</v>
      </c>
      <c r="P604" s="20"/>
      <c r="Q604" s="20" t="s">
        <v>2147</v>
      </c>
      <c r="R604" s="20">
        <v>1153</v>
      </c>
      <c r="S604" s="20">
        <v>3221085901</v>
      </c>
      <c r="T604" s="20"/>
      <c r="U604" s="20" t="s">
        <v>1822</v>
      </c>
    </row>
    <row r="605" spans="1:21" ht="15.75" customHeight="1">
      <c r="A605" s="20">
        <v>590</v>
      </c>
      <c r="B605" s="20" t="s">
        <v>2624</v>
      </c>
      <c r="C605" s="20" t="s">
        <v>1400</v>
      </c>
      <c r="D605" s="163" t="s">
        <v>2146</v>
      </c>
      <c r="E605" s="156">
        <v>44578</v>
      </c>
      <c r="F605" s="159">
        <v>4</v>
      </c>
      <c r="G605" s="159" t="s">
        <v>1512</v>
      </c>
      <c r="H605" s="20" t="s">
        <v>1055</v>
      </c>
      <c r="I605" s="164">
        <v>26</v>
      </c>
      <c r="J605" s="164">
        <v>38</v>
      </c>
      <c r="K605" s="165">
        <v>0.4</v>
      </c>
      <c r="L605" s="20">
        <v>16</v>
      </c>
      <c r="M605" s="20">
        <v>14</v>
      </c>
      <c r="N605" s="20">
        <v>4</v>
      </c>
      <c r="O605" s="20">
        <v>10</v>
      </c>
      <c r="P605" s="20"/>
      <c r="Q605" s="20" t="s">
        <v>2148</v>
      </c>
      <c r="R605" s="20">
        <v>426</v>
      </c>
      <c r="S605" s="20">
        <v>3221085901</v>
      </c>
      <c r="T605" s="20"/>
      <c r="U605" s="20" t="s">
        <v>1822</v>
      </c>
    </row>
    <row r="606" spans="1:21" ht="15.75" customHeight="1">
      <c r="A606" s="20">
        <v>591</v>
      </c>
      <c r="B606" s="20" t="s">
        <v>2624</v>
      </c>
      <c r="C606" s="20" t="s">
        <v>1400</v>
      </c>
      <c r="D606" s="163" t="s">
        <v>2146</v>
      </c>
      <c r="E606" s="156">
        <v>44578</v>
      </c>
      <c r="F606" s="159">
        <v>4</v>
      </c>
      <c r="G606" s="159" t="s">
        <v>1512</v>
      </c>
      <c r="H606" s="20" t="s">
        <v>1055</v>
      </c>
      <c r="I606" s="164">
        <v>26</v>
      </c>
      <c r="J606" s="164">
        <v>39</v>
      </c>
      <c r="K606" s="165">
        <v>0.2</v>
      </c>
      <c r="L606" s="20">
        <v>15</v>
      </c>
      <c r="M606" s="20">
        <v>13</v>
      </c>
      <c r="N606" s="20">
        <v>5</v>
      </c>
      <c r="O606" s="20">
        <v>8</v>
      </c>
      <c r="P606" s="20"/>
      <c r="Q606" s="20" t="s">
        <v>2149</v>
      </c>
      <c r="R606" s="20">
        <v>405</v>
      </c>
      <c r="S606" s="20">
        <v>3221085901</v>
      </c>
      <c r="T606" s="20"/>
      <c r="U606" s="20" t="s">
        <v>1822</v>
      </c>
    </row>
    <row r="607" spans="1:21" ht="15.75" customHeight="1">
      <c r="A607" s="20">
        <v>592</v>
      </c>
      <c r="B607" s="20" t="s">
        <v>2624</v>
      </c>
      <c r="C607" s="20" t="s">
        <v>1400</v>
      </c>
      <c r="D607" s="163" t="s">
        <v>2146</v>
      </c>
      <c r="E607" s="156">
        <v>44578</v>
      </c>
      <c r="F607" s="159">
        <v>4</v>
      </c>
      <c r="G607" s="159" t="s">
        <v>1512</v>
      </c>
      <c r="H607" s="20" t="s">
        <v>1055</v>
      </c>
      <c r="I607" s="164">
        <v>54</v>
      </c>
      <c r="J607" s="164">
        <v>38</v>
      </c>
      <c r="K607" s="165">
        <v>2.1</v>
      </c>
      <c r="L607" s="20">
        <v>153</v>
      </c>
      <c r="M607" s="20">
        <v>133</v>
      </c>
      <c r="N607" s="20">
        <v>51</v>
      </c>
      <c r="O607" s="20">
        <v>81</v>
      </c>
      <c r="P607" s="20"/>
      <c r="Q607" s="20" t="s">
        <v>2150</v>
      </c>
      <c r="R607" s="20">
        <v>4241</v>
      </c>
      <c r="S607" s="20">
        <v>3221085901</v>
      </c>
      <c r="T607" s="20"/>
      <c r="U607" s="20" t="s">
        <v>1822</v>
      </c>
    </row>
    <row r="608" spans="1:21" ht="15.75" customHeight="1">
      <c r="A608" s="20">
        <v>593</v>
      </c>
      <c r="B608" s="20" t="s">
        <v>2624</v>
      </c>
      <c r="C608" s="20" t="s">
        <v>1400</v>
      </c>
      <c r="D608" s="163" t="s">
        <v>2146</v>
      </c>
      <c r="E608" s="156">
        <v>44578</v>
      </c>
      <c r="F608" s="159">
        <v>4</v>
      </c>
      <c r="G608" s="159" t="s">
        <v>1512</v>
      </c>
      <c r="H608" s="20" t="s">
        <v>1055</v>
      </c>
      <c r="I608" s="164">
        <v>60</v>
      </c>
      <c r="J608" s="164">
        <v>14</v>
      </c>
      <c r="K608" s="165">
        <v>0.8</v>
      </c>
      <c r="L608" s="20">
        <v>83</v>
      </c>
      <c r="M608" s="20">
        <v>74</v>
      </c>
      <c r="N608" s="20">
        <v>36</v>
      </c>
      <c r="O608" s="20">
        <v>37</v>
      </c>
      <c r="P608" s="20"/>
      <c r="Q608" s="20" t="s">
        <v>2151</v>
      </c>
      <c r="R608" s="20">
        <v>3594</v>
      </c>
      <c r="S608" s="20">
        <v>3221085901</v>
      </c>
      <c r="T608" s="20"/>
      <c r="U608" s="20" t="s">
        <v>1822</v>
      </c>
    </row>
    <row r="609" spans="1:21" ht="15.75" customHeight="1">
      <c r="A609" s="20">
        <v>594</v>
      </c>
      <c r="B609" s="20" t="s">
        <v>2624</v>
      </c>
      <c r="C609" s="20" t="s">
        <v>1400</v>
      </c>
      <c r="D609" s="163" t="s">
        <v>2146</v>
      </c>
      <c r="E609" s="156">
        <v>44578</v>
      </c>
      <c r="F609" s="159">
        <v>4</v>
      </c>
      <c r="G609" s="159" t="s">
        <v>1512</v>
      </c>
      <c r="H609" s="20" t="s">
        <v>1055</v>
      </c>
      <c r="I609" s="164">
        <v>60</v>
      </c>
      <c r="J609" s="164">
        <v>24</v>
      </c>
      <c r="K609" s="165">
        <v>4.5999999999999996</v>
      </c>
      <c r="L609" s="20">
        <v>277</v>
      </c>
      <c r="M609" s="20">
        <v>234</v>
      </c>
      <c r="N609" s="20">
        <v>19</v>
      </c>
      <c r="O609" s="20">
        <v>215</v>
      </c>
      <c r="P609" s="20"/>
      <c r="Q609" s="20" t="s">
        <v>2152</v>
      </c>
      <c r="R609" s="20">
        <v>2086</v>
      </c>
      <c r="S609" s="20">
        <v>3221085901</v>
      </c>
      <c r="T609" s="20"/>
      <c r="U609" s="20" t="s">
        <v>1822</v>
      </c>
    </row>
    <row r="610" spans="1:21" ht="15.75" customHeight="1">
      <c r="A610" s="20">
        <v>595</v>
      </c>
      <c r="B610" s="20" t="s">
        <v>2624</v>
      </c>
      <c r="C610" s="20" t="s">
        <v>1400</v>
      </c>
      <c r="D610" s="163" t="s">
        <v>2146</v>
      </c>
      <c r="E610" s="156">
        <v>44578</v>
      </c>
      <c r="F610" s="159">
        <v>4</v>
      </c>
      <c r="G610" s="159" t="s">
        <v>1512</v>
      </c>
      <c r="H610" s="20" t="s">
        <v>1055</v>
      </c>
      <c r="I610" s="164">
        <v>60</v>
      </c>
      <c r="J610" s="164">
        <v>28</v>
      </c>
      <c r="K610" s="165">
        <v>0.5</v>
      </c>
      <c r="L610" s="20">
        <v>42</v>
      </c>
      <c r="M610" s="20">
        <v>36</v>
      </c>
      <c r="N610" s="20">
        <v>9</v>
      </c>
      <c r="O610" s="20">
        <v>27</v>
      </c>
      <c r="P610" s="20"/>
      <c r="Q610" s="20" t="s">
        <v>2153</v>
      </c>
      <c r="R610" s="20">
        <v>763</v>
      </c>
      <c r="S610" s="20">
        <v>3221085901</v>
      </c>
      <c r="T610" s="20"/>
      <c r="U610" s="20" t="s">
        <v>1822</v>
      </c>
    </row>
    <row r="611" spans="1:21" ht="15.75" customHeight="1">
      <c r="A611" s="20">
        <v>596</v>
      </c>
      <c r="B611" s="20" t="s">
        <v>2624</v>
      </c>
      <c r="C611" s="20" t="s">
        <v>1400</v>
      </c>
      <c r="D611" s="163" t="s">
        <v>2146</v>
      </c>
      <c r="E611" s="156">
        <v>44578</v>
      </c>
      <c r="F611" s="159">
        <v>4</v>
      </c>
      <c r="G611" s="159" t="s">
        <v>1512</v>
      </c>
      <c r="H611" s="20" t="s">
        <v>1055</v>
      </c>
      <c r="I611" s="164">
        <v>61</v>
      </c>
      <c r="J611" s="164">
        <v>24</v>
      </c>
      <c r="K611" s="165">
        <v>0.5</v>
      </c>
      <c r="L611" s="20">
        <v>70</v>
      </c>
      <c r="M611" s="20">
        <v>61</v>
      </c>
      <c r="N611" s="20">
        <v>20</v>
      </c>
      <c r="O611" s="20">
        <v>40</v>
      </c>
      <c r="P611" s="20"/>
      <c r="Q611" s="20" t="s">
        <v>2154</v>
      </c>
      <c r="R611" s="20">
        <v>1748</v>
      </c>
      <c r="S611" s="20">
        <v>3221085901</v>
      </c>
      <c r="T611" s="20"/>
      <c r="U611" s="20" t="s">
        <v>1822</v>
      </c>
    </row>
    <row r="612" spans="1:21" ht="15.75" customHeight="1">
      <c r="A612" s="20">
        <v>597</v>
      </c>
      <c r="B612" s="20" t="s">
        <v>2624</v>
      </c>
      <c r="C612" s="20" t="s">
        <v>1400</v>
      </c>
      <c r="D612" s="163" t="s">
        <v>2146</v>
      </c>
      <c r="E612" s="156">
        <v>44578</v>
      </c>
      <c r="F612" s="159">
        <v>4</v>
      </c>
      <c r="G612" s="159" t="s">
        <v>1512</v>
      </c>
      <c r="H612" s="20" t="s">
        <v>1055</v>
      </c>
      <c r="I612" s="164">
        <v>63</v>
      </c>
      <c r="J612" s="164">
        <v>44</v>
      </c>
      <c r="K612" s="165">
        <v>4.5999999999999996</v>
      </c>
      <c r="L612" s="20">
        <v>339</v>
      </c>
      <c r="M612" s="20">
        <v>290</v>
      </c>
      <c r="N612" s="20">
        <v>90</v>
      </c>
      <c r="O612" s="20">
        <v>198</v>
      </c>
      <c r="P612" s="20"/>
      <c r="Q612" s="20" t="s">
        <v>2155</v>
      </c>
      <c r="R612" s="20">
        <v>7276</v>
      </c>
      <c r="S612" s="20">
        <v>3221085901</v>
      </c>
      <c r="T612" s="20"/>
      <c r="U612" s="20" t="s">
        <v>1822</v>
      </c>
    </row>
    <row r="613" spans="1:21" ht="15.75" customHeight="1">
      <c r="A613" s="20">
        <v>598</v>
      </c>
      <c r="B613" s="20" t="s">
        <v>2624</v>
      </c>
      <c r="C613" s="20" t="s">
        <v>1400</v>
      </c>
      <c r="D613" s="163" t="s">
        <v>2146</v>
      </c>
      <c r="E613" s="156">
        <v>44578</v>
      </c>
      <c r="F613" s="159">
        <v>4</v>
      </c>
      <c r="G613" s="159" t="s">
        <v>1512</v>
      </c>
      <c r="H613" s="20" t="s">
        <v>1055</v>
      </c>
      <c r="I613" s="164">
        <v>63</v>
      </c>
      <c r="J613" s="164">
        <v>45</v>
      </c>
      <c r="K613" s="165">
        <v>1.3</v>
      </c>
      <c r="L613" s="20">
        <v>148</v>
      </c>
      <c r="M613" s="20">
        <v>130</v>
      </c>
      <c r="N613" s="20">
        <v>59</v>
      </c>
      <c r="O613" s="20">
        <v>69</v>
      </c>
      <c r="P613" s="20"/>
      <c r="Q613" s="20" t="s">
        <v>2156</v>
      </c>
      <c r="R613" s="20">
        <v>5182</v>
      </c>
      <c r="S613" s="20">
        <v>3221085901</v>
      </c>
      <c r="T613" s="20"/>
      <c r="U613" s="20" t="s">
        <v>1822</v>
      </c>
    </row>
    <row r="614" spans="1:21" ht="15.75" customHeight="1">
      <c r="A614" s="20">
        <v>599</v>
      </c>
      <c r="B614" s="20" t="s">
        <v>2624</v>
      </c>
      <c r="C614" s="20" t="s">
        <v>1400</v>
      </c>
      <c r="D614" s="163" t="s">
        <v>2146</v>
      </c>
      <c r="E614" s="156">
        <v>44578</v>
      </c>
      <c r="F614" s="159">
        <v>4</v>
      </c>
      <c r="G614" s="159" t="s">
        <v>1512</v>
      </c>
      <c r="H614" s="20" t="s">
        <v>1055</v>
      </c>
      <c r="I614" s="164">
        <v>66</v>
      </c>
      <c r="J614" s="164">
        <v>13</v>
      </c>
      <c r="K614" s="165">
        <v>3.3</v>
      </c>
      <c r="L614" s="20">
        <v>212</v>
      </c>
      <c r="M614" s="20">
        <v>184</v>
      </c>
      <c r="N614" s="20">
        <v>57</v>
      </c>
      <c r="O614" s="20">
        <v>125</v>
      </c>
      <c r="P614" s="20"/>
      <c r="Q614" s="20" t="s">
        <v>2157</v>
      </c>
      <c r="R614" s="20">
        <v>5066</v>
      </c>
      <c r="S614" s="20">
        <v>3221085901</v>
      </c>
      <c r="T614" s="20"/>
      <c r="U614" s="20" t="s">
        <v>1822</v>
      </c>
    </row>
    <row r="615" spans="1:21" ht="15.75" customHeight="1">
      <c r="A615" s="20">
        <v>600</v>
      </c>
      <c r="B615" s="20" t="s">
        <v>2624</v>
      </c>
      <c r="C615" s="20" t="s">
        <v>1400</v>
      </c>
      <c r="D615" s="163" t="s">
        <v>2146</v>
      </c>
      <c r="E615" s="156">
        <v>44578</v>
      </c>
      <c r="F615" s="159">
        <v>4</v>
      </c>
      <c r="G615" s="159" t="s">
        <v>1512</v>
      </c>
      <c r="H615" s="20" t="s">
        <v>1055</v>
      </c>
      <c r="I615" s="164">
        <v>68</v>
      </c>
      <c r="J615" s="164">
        <v>10</v>
      </c>
      <c r="K615" s="165">
        <v>4.8</v>
      </c>
      <c r="L615" s="20">
        <v>460</v>
      </c>
      <c r="M615" s="20">
        <v>401</v>
      </c>
      <c r="N615" s="20">
        <v>227</v>
      </c>
      <c r="O615" s="20">
        <v>167</v>
      </c>
      <c r="P615" s="20"/>
      <c r="Q615" s="20" t="s">
        <v>2158</v>
      </c>
      <c r="R615" s="20">
        <v>20122</v>
      </c>
      <c r="S615" s="20">
        <v>3221085901</v>
      </c>
      <c r="T615" s="20"/>
      <c r="U615" s="20" t="s">
        <v>1822</v>
      </c>
    </row>
    <row r="616" spans="1:21" ht="15.75" customHeight="1">
      <c r="A616" s="20">
        <v>601</v>
      </c>
      <c r="B616" s="20" t="s">
        <v>2624</v>
      </c>
      <c r="C616" s="20" t="s">
        <v>1400</v>
      </c>
      <c r="D616" s="163" t="s">
        <v>2146</v>
      </c>
      <c r="E616" s="156">
        <v>44578</v>
      </c>
      <c r="F616" s="159">
        <v>4</v>
      </c>
      <c r="G616" s="159" t="s">
        <v>1512</v>
      </c>
      <c r="H616" s="20" t="s">
        <v>1055</v>
      </c>
      <c r="I616" s="164">
        <v>68</v>
      </c>
      <c r="J616" s="164">
        <v>15</v>
      </c>
      <c r="K616" s="165">
        <v>0.7</v>
      </c>
      <c r="L616" s="20">
        <v>42</v>
      </c>
      <c r="M616" s="20">
        <v>38</v>
      </c>
      <c r="N616" s="20">
        <v>10</v>
      </c>
      <c r="O616" s="20">
        <v>28</v>
      </c>
      <c r="P616" s="20"/>
      <c r="Q616" s="20" t="s">
        <v>2159</v>
      </c>
      <c r="R616" s="20">
        <v>860</v>
      </c>
      <c r="S616" s="20">
        <v>3221085901</v>
      </c>
      <c r="T616" s="20"/>
      <c r="U616" s="20" t="s">
        <v>1822</v>
      </c>
    </row>
    <row r="617" spans="1:21" ht="15.75" customHeight="1">
      <c r="A617" s="20">
        <v>602</v>
      </c>
      <c r="B617" s="20" t="s">
        <v>2624</v>
      </c>
      <c r="C617" s="20" t="s">
        <v>1400</v>
      </c>
      <c r="D617" s="163" t="s">
        <v>2146</v>
      </c>
      <c r="E617" s="156">
        <v>44578</v>
      </c>
      <c r="F617" s="159">
        <v>4</v>
      </c>
      <c r="G617" s="159" t="s">
        <v>1512</v>
      </c>
      <c r="H617" s="20" t="s">
        <v>1055</v>
      </c>
      <c r="I617" s="164">
        <v>68</v>
      </c>
      <c r="J617" s="164">
        <v>21</v>
      </c>
      <c r="K617" s="165">
        <v>3.9</v>
      </c>
      <c r="L617" s="20">
        <v>402</v>
      </c>
      <c r="M617" s="20">
        <v>346</v>
      </c>
      <c r="N617" s="20">
        <v>96</v>
      </c>
      <c r="O617" s="20">
        <v>247</v>
      </c>
      <c r="P617" s="20"/>
      <c r="Q617" s="20" t="s">
        <v>2160</v>
      </c>
      <c r="R617" s="20">
        <v>7650</v>
      </c>
      <c r="S617" s="20">
        <v>3221085901</v>
      </c>
      <c r="T617" s="20"/>
      <c r="U617" s="20" t="s">
        <v>1822</v>
      </c>
    </row>
    <row r="618" spans="1:21" ht="15.75" customHeight="1">
      <c r="A618" s="20">
        <v>603</v>
      </c>
      <c r="B618" s="20" t="s">
        <v>2624</v>
      </c>
      <c r="C618" s="20" t="s">
        <v>1400</v>
      </c>
      <c r="D618" s="163" t="s">
        <v>2146</v>
      </c>
      <c r="E618" s="156">
        <v>44578</v>
      </c>
      <c r="F618" s="159">
        <v>4</v>
      </c>
      <c r="G618" s="159" t="s">
        <v>1512</v>
      </c>
      <c r="H618" s="20" t="s">
        <v>1055</v>
      </c>
      <c r="I618" s="164">
        <v>68</v>
      </c>
      <c r="J618" s="164">
        <v>25</v>
      </c>
      <c r="K618" s="165">
        <v>0.6</v>
      </c>
      <c r="L618" s="20">
        <v>90</v>
      </c>
      <c r="M618" s="20">
        <v>80</v>
      </c>
      <c r="N618" s="20">
        <v>7</v>
      </c>
      <c r="O618" s="20">
        <v>72</v>
      </c>
      <c r="P618" s="20"/>
      <c r="Q618" s="20" t="s">
        <v>2161</v>
      </c>
      <c r="R618" s="20">
        <v>857</v>
      </c>
      <c r="S618" s="20">
        <v>3221085901</v>
      </c>
      <c r="T618" s="20"/>
      <c r="U618" s="20" t="s">
        <v>1822</v>
      </c>
    </row>
    <row r="619" spans="1:21" ht="15.75" customHeight="1">
      <c r="A619" s="20">
        <v>604</v>
      </c>
      <c r="B619" s="20" t="s">
        <v>2624</v>
      </c>
      <c r="C619" s="20" t="s">
        <v>1400</v>
      </c>
      <c r="D619" s="163" t="s">
        <v>2146</v>
      </c>
      <c r="E619" s="156">
        <v>44578</v>
      </c>
      <c r="F619" s="159">
        <v>4</v>
      </c>
      <c r="G619" s="159" t="s">
        <v>1512</v>
      </c>
      <c r="H619" s="20" t="s">
        <v>1055</v>
      </c>
      <c r="I619" s="164">
        <v>69</v>
      </c>
      <c r="J619" s="164">
        <v>3</v>
      </c>
      <c r="K619" s="165">
        <v>0.5</v>
      </c>
      <c r="L619" s="20">
        <v>37</v>
      </c>
      <c r="M619" s="20">
        <v>32</v>
      </c>
      <c r="N619" s="20">
        <v>12</v>
      </c>
      <c r="O619" s="20">
        <v>20</v>
      </c>
      <c r="P619" s="20"/>
      <c r="Q619" s="20" t="s">
        <v>2162</v>
      </c>
      <c r="R619" s="20">
        <v>995</v>
      </c>
      <c r="S619" s="20">
        <v>3221085901</v>
      </c>
      <c r="T619" s="20"/>
      <c r="U619" s="20" t="s">
        <v>1822</v>
      </c>
    </row>
    <row r="620" spans="1:21" ht="15.75" customHeight="1">
      <c r="A620" s="20">
        <v>605</v>
      </c>
      <c r="B620" s="20" t="s">
        <v>2624</v>
      </c>
      <c r="C620" s="20" t="s">
        <v>1400</v>
      </c>
      <c r="D620" s="163" t="s">
        <v>2146</v>
      </c>
      <c r="E620" s="156">
        <v>44578</v>
      </c>
      <c r="F620" s="159">
        <v>4</v>
      </c>
      <c r="G620" s="159" t="s">
        <v>1512</v>
      </c>
      <c r="H620" s="20" t="s">
        <v>1055</v>
      </c>
      <c r="I620" s="164">
        <v>69</v>
      </c>
      <c r="J620" s="164">
        <v>31</v>
      </c>
      <c r="K620" s="165">
        <v>2.2000000000000002</v>
      </c>
      <c r="L620" s="20">
        <v>144</v>
      </c>
      <c r="M620" s="20">
        <v>127</v>
      </c>
      <c r="N620" s="20">
        <v>41</v>
      </c>
      <c r="O620" s="20">
        <v>84</v>
      </c>
      <c r="P620" s="20"/>
      <c r="Q620" s="20" t="s">
        <v>2163</v>
      </c>
      <c r="R620" s="20">
        <v>3565</v>
      </c>
      <c r="S620" s="20">
        <v>3221085901</v>
      </c>
      <c r="T620" s="20"/>
      <c r="U620" s="20" t="s">
        <v>1822</v>
      </c>
    </row>
    <row r="621" spans="1:21" ht="15.75" customHeight="1">
      <c r="A621" s="20">
        <v>606</v>
      </c>
      <c r="B621" s="20" t="s">
        <v>2624</v>
      </c>
      <c r="C621" s="20" t="s">
        <v>1400</v>
      </c>
      <c r="D621" s="163" t="s">
        <v>2146</v>
      </c>
      <c r="E621" s="156">
        <v>44578</v>
      </c>
      <c r="F621" s="159">
        <v>4</v>
      </c>
      <c r="G621" s="159" t="s">
        <v>1512</v>
      </c>
      <c r="H621" s="20" t="s">
        <v>1055</v>
      </c>
      <c r="I621" s="164">
        <v>69</v>
      </c>
      <c r="J621" s="164">
        <v>24</v>
      </c>
      <c r="K621" s="165">
        <v>3.6</v>
      </c>
      <c r="L621" s="20">
        <v>161</v>
      </c>
      <c r="M621" s="20">
        <v>137</v>
      </c>
      <c r="N621" s="20">
        <v>21</v>
      </c>
      <c r="O621" s="20">
        <v>115</v>
      </c>
      <c r="P621" s="20"/>
      <c r="Q621" s="20" t="s">
        <v>2164</v>
      </c>
      <c r="R621" s="20">
        <v>1951</v>
      </c>
      <c r="S621" s="20">
        <v>3221085901</v>
      </c>
      <c r="T621" s="20"/>
      <c r="U621" s="20" t="s">
        <v>1822</v>
      </c>
    </row>
    <row r="622" spans="1:21" ht="15.75" customHeight="1">
      <c r="A622" s="20">
        <v>607</v>
      </c>
      <c r="B622" s="20" t="s">
        <v>2624</v>
      </c>
      <c r="C622" s="20" t="s">
        <v>1489</v>
      </c>
      <c r="D622" s="163" t="s">
        <v>2165</v>
      </c>
      <c r="E622" s="156">
        <v>44580</v>
      </c>
      <c r="F622" s="159">
        <v>4</v>
      </c>
      <c r="G622" s="159" t="s">
        <v>1512</v>
      </c>
      <c r="H622" s="20" t="s">
        <v>1055</v>
      </c>
      <c r="I622" s="164">
        <v>88</v>
      </c>
      <c r="J622" s="164">
        <v>44</v>
      </c>
      <c r="K622" s="165">
        <v>1.4</v>
      </c>
      <c r="L622" s="20">
        <v>65</v>
      </c>
      <c r="M622" s="20">
        <v>57</v>
      </c>
      <c r="N622" s="20">
        <v>24</v>
      </c>
      <c r="O622" s="20">
        <v>33</v>
      </c>
      <c r="P622" s="20"/>
      <c r="Q622" s="20" t="s">
        <v>2166</v>
      </c>
      <c r="R622" s="20">
        <v>1867</v>
      </c>
      <c r="S622" s="20">
        <v>3221082005</v>
      </c>
      <c r="T622" s="20" t="s">
        <v>1293</v>
      </c>
      <c r="U622" s="20" t="s">
        <v>1822</v>
      </c>
    </row>
    <row r="623" spans="1:21" ht="15.75" customHeight="1">
      <c r="A623" s="20">
        <v>608</v>
      </c>
      <c r="B623" s="20" t="s">
        <v>2624</v>
      </c>
      <c r="C623" s="20" t="s">
        <v>1489</v>
      </c>
      <c r="D623" s="163" t="s">
        <v>2167</v>
      </c>
      <c r="E623" s="156">
        <v>44587</v>
      </c>
      <c r="F623" s="171">
        <v>3</v>
      </c>
      <c r="G623" s="159" t="s">
        <v>1512</v>
      </c>
      <c r="H623" s="20" t="s">
        <v>1368</v>
      </c>
      <c r="I623" s="164">
        <v>74</v>
      </c>
      <c r="J623" s="164">
        <v>33</v>
      </c>
      <c r="K623" s="165">
        <v>0.7</v>
      </c>
      <c r="L623" s="20">
        <v>36</v>
      </c>
      <c r="M623" s="20">
        <v>34</v>
      </c>
      <c r="N623" s="20"/>
      <c r="O623" s="20">
        <v>34</v>
      </c>
      <c r="P623" s="20"/>
      <c r="Q623" s="20" t="s">
        <v>2168</v>
      </c>
      <c r="R623" s="20">
        <v>131</v>
      </c>
      <c r="S623" s="20">
        <v>3221082005</v>
      </c>
      <c r="T623" s="20"/>
      <c r="U623" s="20" t="s">
        <v>1822</v>
      </c>
    </row>
    <row r="624" spans="1:21" ht="15.75" customHeight="1">
      <c r="A624" s="20">
        <v>609</v>
      </c>
      <c r="B624" s="20" t="s">
        <v>2624</v>
      </c>
      <c r="C624" s="20" t="s">
        <v>1489</v>
      </c>
      <c r="D624" s="163" t="s">
        <v>2167</v>
      </c>
      <c r="E624" s="156">
        <v>44587</v>
      </c>
      <c r="F624" s="159">
        <v>3</v>
      </c>
      <c r="G624" s="159" t="s">
        <v>1512</v>
      </c>
      <c r="H624" s="20" t="s">
        <v>1368</v>
      </c>
      <c r="I624" s="164">
        <v>74</v>
      </c>
      <c r="J624" s="164">
        <v>36</v>
      </c>
      <c r="K624" s="165">
        <v>1.9</v>
      </c>
      <c r="L624" s="20">
        <v>56</v>
      </c>
      <c r="M624" s="20">
        <v>53</v>
      </c>
      <c r="N624" s="20">
        <v>1</v>
      </c>
      <c r="O624" s="20">
        <v>52</v>
      </c>
      <c r="P624" s="20"/>
      <c r="Q624" s="20" t="s">
        <v>2169</v>
      </c>
      <c r="R624" s="20">
        <v>256</v>
      </c>
      <c r="S624" s="20">
        <v>3221082005</v>
      </c>
      <c r="T624" s="20"/>
      <c r="U624" s="20" t="s">
        <v>1822</v>
      </c>
    </row>
    <row r="625" spans="1:21" ht="15.75" customHeight="1">
      <c r="A625" s="20">
        <v>610</v>
      </c>
      <c r="B625" s="20" t="s">
        <v>2624</v>
      </c>
      <c r="C625" s="20" t="s">
        <v>1294</v>
      </c>
      <c r="D625" s="163" t="s">
        <v>2170</v>
      </c>
      <c r="E625" s="156">
        <v>44588</v>
      </c>
      <c r="F625" s="159">
        <v>2</v>
      </c>
      <c r="G625" s="159" t="s">
        <v>1512</v>
      </c>
      <c r="H625" s="20" t="s">
        <v>1055</v>
      </c>
      <c r="I625" s="164" t="s">
        <v>1336</v>
      </c>
      <c r="J625" s="164" t="s">
        <v>2171</v>
      </c>
      <c r="K625" s="165">
        <v>2.1</v>
      </c>
      <c r="L625" s="20">
        <v>89</v>
      </c>
      <c r="M625" s="20">
        <v>79</v>
      </c>
      <c r="N625" s="20">
        <v>25</v>
      </c>
      <c r="O625" s="20">
        <v>53</v>
      </c>
      <c r="P625" s="20"/>
      <c r="Q625" s="20" t="s">
        <v>2172</v>
      </c>
      <c r="R625" s="20">
        <v>2074</v>
      </c>
      <c r="S625" s="20">
        <v>3221055600</v>
      </c>
      <c r="T625" s="20"/>
      <c r="U625" s="20" t="s">
        <v>1297</v>
      </c>
    </row>
    <row r="626" spans="1:21" ht="15.75" customHeight="1">
      <c r="A626" s="20">
        <v>611</v>
      </c>
      <c r="B626" s="20" t="s">
        <v>2624</v>
      </c>
      <c r="C626" s="20" t="s">
        <v>1294</v>
      </c>
      <c r="D626" s="163" t="s">
        <v>2170</v>
      </c>
      <c r="E626" s="156">
        <v>44588</v>
      </c>
      <c r="F626" s="159">
        <v>2</v>
      </c>
      <c r="G626" s="159" t="s">
        <v>1512</v>
      </c>
      <c r="H626" s="20" t="s">
        <v>1055</v>
      </c>
      <c r="I626" s="164" t="s">
        <v>1336</v>
      </c>
      <c r="J626" s="164" t="s">
        <v>1417</v>
      </c>
      <c r="K626" s="165">
        <v>0.5</v>
      </c>
      <c r="L626" s="20">
        <v>26</v>
      </c>
      <c r="M626" s="20">
        <v>23</v>
      </c>
      <c r="N626" s="20">
        <v>3</v>
      </c>
      <c r="O626" s="20">
        <v>20</v>
      </c>
      <c r="P626" s="20"/>
      <c r="Q626" s="20" t="s">
        <v>2173</v>
      </c>
      <c r="R626" s="20">
        <v>287</v>
      </c>
      <c r="S626" s="20">
        <v>3221055600</v>
      </c>
      <c r="T626" s="20"/>
      <c r="U626" s="20" t="s">
        <v>1297</v>
      </c>
    </row>
    <row r="627" spans="1:21" ht="15.75" customHeight="1">
      <c r="A627" s="20">
        <v>612</v>
      </c>
      <c r="B627" s="20" t="s">
        <v>2624</v>
      </c>
      <c r="C627" s="20" t="s">
        <v>1294</v>
      </c>
      <c r="D627" s="163" t="s">
        <v>2170</v>
      </c>
      <c r="E627" s="156">
        <v>44588</v>
      </c>
      <c r="F627" s="159">
        <v>2</v>
      </c>
      <c r="G627" s="159" t="s">
        <v>1512</v>
      </c>
      <c r="H627" s="20" t="s">
        <v>1055</v>
      </c>
      <c r="I627" s="164" t="s">
        <v>1709</v>
      </c>
      <c r="J627" s="164" t="s">
        <v>1349</v>
      </c>
      <c r="K627" s="165">
        <v>1.1000000000000001</v>
      </c>
      <c r="L627" s="20">
        <v>46</v>
      </c>
      <c r="M627" s="20">
        <v>40</v>
      </c>
      <c r="N627" s="20">
        <v>17</v>
      </c>
      <c r="O627" s="20">
        <v>23</v>
      </c>
      <c r="P627" s="20"/>
      <c r="Q627" s="20" t="s">
        <v>2174</v>
      </c>
      <c r="R627" s="20">
        <v>1431</v>
      </c>
      <c r="S627" s="20">
        <v>3221055600</v>
      </c>
      <c r="T627" s="20"/>
      <c r="U627" s="20" t="s">
        <v>1297</v>
      </c>
    </row>
    <row r="628" spans="1:21" ht="15.75" customHeight="1">
      <c r="A628" s="20">
        <v>613</v>
      </c>
      <c r="B628" s="20" t="s">
        <v>2624</v>
      </c>
      <c r="C628" s="20" t="s">
        <v>1294</v>
      </c>
      <c r="D628" s="163" t="s">
        <v>2170</v>
      </c>
      <c r="E628" s="156">
        <v>44588</v>
      </c>
      <c r="F628" s="159">
        <v>2</v>
      </c>
      <c r="G628" s="159" t="s">
        <v>1512</v>
      </c>
      <c r="H628" s="20" t="s">
        <v>1055</v>
      </c>
      <c r="I628" s="164" t="s">
        <v>1709</v>
      </c>
      <c r="J628" s="167" t="s">
        <v>1329</v>
      </c>
      <c r="K628" s="165">
        <v>0.3</v>
      </c>
      <c r="L628" s="20">
        <v>8</v>
      </c>
      <c r="M628" s="20">
        <v>7</v>
      </c>
      <c r="N628" s="20">
        <v>2</v>
      </c>
      <c r="O628" s="20">
        <v>5</v>
      </c>
      <c r="P628" s="20"/>
      <c r="Q628" s="20" t="s">
        <v>2175</v>
      </c>
      <c r="R628" s="20">
        <v>189</v>
      </c>
      <c r="S628" s="20">
        <v>3221055600</v>
      </c>
      <c r="T628" s="20"/>
      <c r="U628" s="20" t="s">
        <v>1297</v>
      </c>
    </row>
    <row r="629" spans="1:21" ht="15.75" customHeight="1">
      <c r="A629" s="20">
        <v>614</v>
      </c>
      <c r="B629" s="20" t="s">
        <v>2624</v>
      </c>
      <c r="C629" s="20" t="s">
        <v>1294</v>
      </c>
      <c r="D629" s="163" t="s">
        <v>2170</v>
      </c>
      <c r="E629" s="156">
        <v>44588</v>
      </c>
      <c r="F629" s="159">
        <v>2</v>
      </c>
      <c r="G629" s="159" t="s">
        <v>1512</v>
      </c>
      <c r="H629" s="20" t="s">
        <v>1055</v>
      </c>
      <c r="I629" s="164" t="s">
        <v>1709</v>
      </c>
      <c r="J629" s="164" t="s">
        <v>1359</v>
      </c>
      <c r="K629" s="165">
        <v>0.6</v>
      </c>
      <c r="L629" s="20">
        <v>24</v>
      </c>
      <c r="M629" s="20">
        <v>21</v>
      </c>
      <c r="N629" s="20">
        <v>9</v>
      </c>
      <c r="O629" s="20">
        <v>12</v>
      </c>
      <c r="P629" s="20"/>
      <c r="Q629" s="20" t="s">
        <v>2176</v>
      </c>
      <c r="R629" s="20">
        <v>709</v>
      </c>
      <c r="S629" s="20">
        <v>3221055600</v>
      </c>
      <c r="T629" s="20"/>
      <c r="U629" s="20" t="s">
        <v>1297</v>
      </c>
    </row>
    <row r="630" spans="1:21" ht="15.75" customHeight="1">
      <c r="A630" s="20">
        <v>615</v>
      </c>
      <c r="B630" s="20" t="s">
        <v>2624</v>
      </c>
      <c r="C630" s="20" t="s">
        <v>1294</v>
      </c>
      <c r="D630" s="163" t="s">
        <v>2170</v>
      </c>
      <c r="E630" s="156">
        <v>44588</v>
      </c>
      <c r="F630" s="159">
        <v>2</v>
      </c>
      <c r="G630" s="159" t="s">
        <v>1512</v>
      </c>
      <c r="H630" s="20" t="s">
        <v>1055</v>
      </c>
      <c r="I630" s="164" t="s">
        <v>1709</v>
      </c>
      <c r="J630" s="164" t="s">
        <v>1337</v>
      </c>
      <c r="K630" s="165">
        <v>0.6</v>
      </c>
      <c r="L630" s="20">
        <v>19</v>
      </c>
      <c r="M630" s="20">
        <v>17</v>
      </c>
      <c r="N630" s="20">
        <v>6</v>
      </c>
      <c r="O630" s="20">
        <v>11</v>
      </c>
      <c r="P630" s="20"/>
      <c r="Q630" s="20" t="s">
        <v>2177</v>
      </c>
      <c r="R630" s="20">
        <v>503</v>
      </c>
      <c r="S630" s="20">
        <v>3221055600</v>
      </c>
      <c r="T630" s="20"/>
      <c r="U630" s="20" t="s">
        <v>1297</v>
      </c>
    </row>
    <row r="631" spans="1:21" ht="15.75" customHeight="1">
      <c r="A631" s="20">
        <v>616</v>
      </c>
      <c r="B631" s="20" t="s">
        <v>2624</v>
      </c>
      <c r="C631" s="20" t="s">
        <v>1294</v>
      </c>
      <c r="D631" s="163" t="s">
        <v>2170</v>
      </c>
      <c r="E631" s="156">
        <v>44588</v>
      </c>
      <c r="F631" s="159">
        <v>2</v>
      </c>
      <c r="G631" s="159" t="s">
        <v>1512</v>
      </c>
      <c r="H631" s="20" t="s">
        <v>1055</v>
      </c>
      <c r="I631" s="164" t="s">
        <v>1709</v>
      </c>
      <c r="J631" s="164" t="s">
        <v>1302</v>
      </c>
      <c r="K631" s="165">
        <v>0.1</v>
      </c>
      <c r="L631" s="20">
        <v>6</v>
      </c>
      <c r="M631" s="20">
        <v>5</v>
      </c>
      <c r="N631" s="20">
        <v>1</v>
      </c>
      <c r="O631" s="20">
        <v>4</v>
      </c>
      <c r="P631" s="20"/>
      <c r="Q631" s="20" t="s">
        <v>2178</v>
      </c>
      <c r="R631" s="20">
        <v>100</v>
      </c>
      <c r="S631" s="20">
        <v>3221055600</v>
      </c>
      <c r="T631" s="20"/>
      <c r="U631" s="20" t="s">
        <v>1297</v>
      </c>
    </row>
    <row r="632" spans="1:21" ht="15.75" customHeight="1">
      <c r="A632" s="20">
        <v>617</v>
      </c>
      <c r="B632" s="20" t="s">
        <v>2624</v>
      </c>
      <c r="C632" s="20" t="s">
        <v>1294</v>
      </c>
      <c r="D632" s="163" t="s">
        <v>2170</v>
      </c>
      <c r="E632" s="156">
        <v>44588</v>
      </c>
      <c r="F632" s="159">
        <v>2</v>
      </c>
      <c r="G632" s="159" t="s">
        <v>1512</v>
      </c>
      <c r="H632" s="20" t="s">
        <v>1055</v>
      </c>
      <c r="I632" s="164" t="s">
        <v>1709</v>
      </c>
      <c r="J632" s="164" t="s">
        <v>1707</v>
      </c>
      <c r="K632" s="165">
        <v>0.6</v>
      </c>
      <c r="L632" s="20">
        <v>38</v>
      </c>
      <c r="M632" s="20">
        <v>33</v>
      </c>
      <c r="N632" s="20">
        <v>11</v>
      </c>
      <c r="O632" s="20">
        <v>22</v>
      </c>
      <c r="P632" s="20"/>
      <c r="Q632" s="20" t="s">
        <v>2179</v>
      </c>
      <c r="R632" s="20">
        <v>916</v>
      </c>
      <c r="S632" s="20">
        <v>3221055600</v>
      </c>
      <c r="T632" s="20"/>
      <c r="U632" s="20" t="s">
        <v>1297</v>
      </c>
    </row>
    <row r="633" spans="1:21" ht="15.75" customHeight="1">
      <c r="A633" s="20">
        <v>618</v>
      </c>
      <c r="B633" s="20" t="s">
        <v>2624</v>
      </c>
      <c r="C633" s="20" t="s">
        <v>1294</v>
      </c>
      <c r="D633" s="163" t="s">
        <v>2170</v>
      </c>
      <c r="E633" s="156">
        <v>44588</v>
      </c>
      <c r="F633" s="159">
        <v>2</v>
      </c>
      <c r="G633" s="159" t="s">
        <v>1512</v>
      </c>
      <c r="H633" s="20" t="s">
        <v>1055</v>
      </c>
      <c r="I633" s="164" t="s">
        <v>1709</v>
      </c>
      <c r="J633" s="164" t="s">
        <v>1306</v>
      </c>
      <c r="K633" s="165">
        <v>1.4</v>
      </c>
      <c r="L633" s="20">
        <v>76</v>
      </c>
      <c r="M633" s="20">
        <v>66</v>
      </c>
      <c r="N633" s="20">
        <v>27</v>
      </c>
      <c r="O633" s="20">
        <v>38</v>
      </c>
      <c r="P633" s="20"/>
      <c r="Q633" s="20" t="s">
        <v>2180</v>
      </c>
      <c r="R633" s="20">
        <v>2236</v>
      </c>
      <c r="S633" s="20">
        <v>3221055600</v>
      </c>
      <c r="T633" s="20"/>
      <c r="U633" s="20" t="s">
        <v>1297</v>
      </c>
    </row>
    <row r="634" spans="1:21" ht="15.75" customHeight="1">
      <c r="A634" s="20">
        <v>619</v>
      </c>
      <c r="B634" s="20" t="s">
        <v>2624</v>
      </c>
      <c r="C634" s="20" t="s">
        <v>1294</v>
      </c>
      <c r="D634" s="163" t="s">
        <v>2170</v>
      </c>
      <c r="E634" s="156">
        <v>44588</v>
      </c>
      <c r="F634" s="159">
        <v>2</v>
      </c>
      <c r="G634" s="159" t="s">
        <v>1512</v>
      </c>
      <c r="H634" s="20" t="s">
        <v>1055</v>
      </c>
      <c r="I634" s="164" t="s">
        <v>1709</v>
      </c>
      <c r="J634" s="164" t="s">
        <v>1320</v>
      </c>
      <c r="K634" s="165">
        <v>1.9</v>
      </c>
      <c r="L634" s="20">
        <v>111</v>
      </c>
      <c r="M634" s="20">
        <v>97</v>
      </c>
      <c r="N634" s="20">
        <v>37</v>
      </c>
      <c r="O634" s="20">
        <v>59</v>
      </c>
      <c r="P634" s="20"/>
      <c r="Q634" s="20" t="s">
        <v>2181</v>
      </c>
      <c r="R634" s="20">
        <v>3110</v>
      </c>
      <c r="S634" s="20">
        <v>3221055600</v>
      </c>
      <c r="T634" s="20"/>
      <c r="U634" s="20" t="s">
        <v>1297</v>
      </c>
    </row>
    <row r="635" spans="1:21" ht="15.75" customHeight="1">
      <c r="A635" s="20">
        <v>620</v>
      </c>
      <c r="B635" s="20" t="s">
        <v>2624</v>
      </c>
      <c r="C635" s="20" t="s">
        <v>1294</v>
      </c>
      <c r="D635" s="163" t="s">
        <v>2170</v>
      </c>
      <c r="E635" s="156">
        <v>44588</v>
      </c>
      <c r="F635" s="159">
        <v>2</v>
      </c>
      <c r="G635" s="159" t="s">
        <v>1512</v>
      </c>
      <c r="H635" s="20" t="s">
        <v>1055</v>
      </c>
      <c r="I635" s="164" t="s">
        <v>1709</v>
      </c>
      <c r="J635" s="164" t="s">
        <v>1323</v>
      </c>
      <c r="K635" s="165">
        <v>3</v>
      </c>
      <c r="L635" s="20">
        <v>128</v>
      </c>
      <c r="M635" s="20">
        <v>112</v>
      </c>
      <c r="N635" s="20">
        <v>49</v>
      </c>
      <c r="O635" s="20">
        <v>62</v>
      </c>
      <c r="P635" s="20"/>
      <c r="Q635" s="20" t="s">
        <v>2182</v>
      </c>
      <c r="R635" s="20">
        <v>4093</v>
      </c>
      <c r="S635" s="20">
        <v>3221055600</v>
      </c>
      <c r="T635" s="20"/>
      <c r="U635" s="20" t="s">
        <v>1297</v>
      </c>
    </row>
    <row r="636" spans="1:21" ht="15.75" customHeight="1">
      <c r="A636" s="20">
        <v>621</v>
      </c>
      <c r="B636" s="20" t="s">
        <v>2624</v>
      </c>
      <c r="C636" s="20" t="s">
        <v>1294</v>
      </c>
      <c r="D636" s="163" t="s">
        <v>2170</v>
      </c>
      <c r="E636" s="156">
        <v>44588</v>
      </c>
      <c r="F636" s="159">
        <v>2</v>
      </c>
      <c r="G636" s="159" t="s">
        <v>1512</v>
      </c>
      <c r="H636" s="20" t="s">
        <v>1055</v>
      </c>
      <c r="I636" s="164" t="s">
        <v>1709</v>
      </c>
      <c r="J636" s="164" t="s">
        <v>1484</v>
      </c>
      <c r="K636" s="165">
        <v>2.2999999999999998</v>
      </c>
      <c r="L636" s="20">
        <v>101</v>
      </c>
      <c r="M636" s="20">
        <v>88</v>
      </c>
      <c r="N636" s="20">
        <v>32</v>
      </c>
      <c r="O636" s="20">
        <v>55</v>
      </c>
      <c r="P636" s="20"/>
      <c r="Q636" s="20" t="s">
        <v>2183</v>
      </c>
      <c r="R636" s="20">
        <v>2675</v>
      </c>
      <c r="S636" s="20">
        <v>3221055600</v>
      </c>
      <c r="T636" s="20"/>
      <c r="U636" s="20" t="s">
        <v>1297</v>
      </c>
    </row>
    <row r="637" spans="1:21" ht="15.75" customHeight="1">
      <c r="A637" s="20">
        <v>622</v>
      </c>
      <c r="B637" s="20" t="s">
        <v>2624</v>
      </c>
      <c r="C637" s="20" t="s">
        <v>1294</v>
      </c>
      <c r="D637" s="163" t="s">
        <v>2170</v>
      </c>
      <c r="E637" s="156">
        <v>44588</v>
      </c>
      <c r="F637" s="159">
        <v>2</v>
      </c>
      <c r="G637" s="159" t="s">
        <v>1512</v>
      </c>
      <c r="H637" s="20" t="s">
        <v>1055</v>
      </c>
      <c r="I637" s="164" t="s">
        <v>1709</v>
      </c>
      <c r="J637" s="167" t="s">
        <v>2184</v>
      </c>
      <c r="K637" s="165">
        <v>0.9</v>
      </c>
      <c r="L637" s="20">
        <v>38</v>
      </c>
      <c r="M637" s="20">
        <v>33</v>
      </c>
      <c r="N637" s="20">
        <v>12</v>
      </c>
      <c r="O637" s="20">
        <v>21</v>
      </c>
      <c r="P637" s="20"/>
      <c r="Q637" s="20" t="s">
        <v>2185</v>
      </c>
      <c r="R637" s="20">
        <v>1001</v>
      </c>
      <c r="S637" s="20">
        <v>3221055600</v>
      </c>
      <c r="T637" s="20"/>
      <c r="U637" s="20" t="s">
        <v>1297</v>
      </c>
    </row>
    <row r="638" spans="1:21" ht="15.75" customHeight="1">
      <c r="A638" s="20">
        <v>623</v>
      </c>
      <c r="B638" s="20" t="s">
        <v>2624</v>
      </c>
      <c r="C638" s="20" t="s">
        <v>1294</v>
      </c>
      <c r="D638" s="163" t="s">
        <v>2170</v>
      </c>
      <c r="E638" s="156">
        <v>44588</v>
      </c>
      <c r="F638" s="159">
        <v>2</v>
      </c>
      <c r="G638" s="159" t="s">
        <v>1512</v>
      </c>
      <c r="H638" s="20" t="s">
        <v>1055</v>
      </c>
      <c r="I638" s="164" t="s">
        <v>1709</v>
      </c>
      <c r="J638" s="167" t="s">
        <v>2186</v>
      </c>
      <c r="K638" s="165">
        <v>0.3</v>
      </c>
      <c r="L638" s="20">
        <v>14</v>
      </c>
      <c r="M638" s="20">
        <v>12</v>
      </c>
      <c r="N638" s="20">
        <v>5</v>
      </c>
      <c r="O638" s="20">
        <v>7</v>
      </c>
      <c r="P638" s="20"/>
      <c r="Q638" s="20" t="s">
        <v>2187</v>
      </c>
      <c r="R638" s="20">
        <v>454</v>
      </c>
      <c r="S638" s="20">
        <v>3221055600</v>
      </c>
      <c r="T638" s="20"/>
      <c r="U638" s="20" t="s">
        <v>1297</v>
      </c>
    </row>
    <row r="639" spans="1:21" ht="15.75" customHeight="1">
      <c r="A639" s="20">
        <v>624</v>
      </c>
      <c r="B639" s="20" t="s">
        <v>2624</v>
      </c>
      <c r="C639" s="20" t="s">
        <v>1294</v>
      </c>
      <c r="D639" s="163" t="s">
        <v>2170</v>
      </c>
      <c r="E639" s="156">
        <v>44588</v>
      </c>
      <c r="F639" s="159">
        <v>4</v>
      </c>
      <c r="G639" s="159" t="s">
        <v>1512</v>
      </c>
      <c r="H639" s="20" t="s">
        <v>1055</v>
      </c>
      <c r="I639" s="164" t="s">
        <v>1714</v>
      </c>
      <c r="J639" s="164" t="s">
        <v>1343</v>
      </c>
      <c r="K639" s="165">
        <v>8.6</v>
      </c>
      <c r="L639" s="20">
        <v>349</v>
      </c>
      <c r="M639" s="20">
        <v>310</v>
      </c>
      <c r="N639" s="20">
        <v>84</v>
      </c>
      <c r="O639" s="20">
        <v>220</v>
      </c>
      <c r="P639" s="20"/>
      <c r="Q639" s="20" t="s">
        <v>2188</v>
      </c>
      <c r="R639" s="20">
        <v>6806</v>
      </c>
      <c r="S639" s="20">
        <v>3221055600</v>
      </c>
      <c r="T639" s="20"/>
      <c r="U639" s="20" t="s">
        <v>1297</v>
      </c>
    </row>
    <row r="640" spans="1:21" ht="15.75" customHeight="1">
      <c r="A640" s="20">
        <v>625</v>
      </c>
      <c r="B640" s="20" t="s">
        <v>2624</v>
      </c>
      <c r="C640" s="20" t="s">
        <v>1294</v>
      </c>
      <c r="D640" s="163" t="s">
        <v>2170</v>
      </c>
      <c r="E640" s="156">
        <v>44588</v>
      </c>
      <c r="F640" s="159">
        <v>4</v>
      </c>
      <c r="G640" s="159" t="s">
        <v>1512</v>
      </c>
      <c r="H640" s="20" t="s">
        <v>1055</v>
      </c>
      <c r="I640" s="164" t="s">
        <v>1714</v>
      </c>
      <c r="J640" s="164" t="s">
        <v>1436</v>
      </c>
      <c r="K640" s="165">
        <v>0.5</v>
      </c>
      <c r="L640" s="20">
        <v>24</v>
      </c>
      <c r="M640" s="20">
        <v>22</v>
      </c>
      <c r="N640" s="20">
        <v>10</v>
      </c>
      <c r="O640" s="20">
        <v>12</v>
      </c>
      <c r="P640" s="20"/>
      <c r="Q640" s="20" t="s">
        <v>2189</v>
      </c>
      <c r="R640" s="20">
        <v>835</v>
      </c>
      <c r="S640" s="20">
        <v>3221055600</v>
      </c>
      <c r="T640" s="20"/>
      <c r="U640" s="20" t="s">
        <v>1297</v>
      </c>
    </row>
    <row r="641" spans="1:21" ht="15.75" customHeight="1">
      <c r="A641" s="20">
        <v>626</v>
      </c>
      <c r="B641" s="20" t="s">
        <v>2624</v>
      </c>
      <c r="C641" s="20" t="s">
        <v>1294</v>
      </c>
      <c r="D641" s="163" t="s">
        <v>2170</v>
      </c>
      <c r="E641" s="156">
        <v>44588</v>
      </c>
      <c r="F641" s="159">
        <v>4</v>
      </c>
      <c r="G641" s="159" t="s">
        <v>1512</v>
      </c>
      <c r="H641" s="20" t="s">
        <v>1055</v>
      </c>
      <c r="I641" s="164" t="s">
        <v>1714</v>
      </c>
      <c r="J641" s="164" t="s">
        <v>1455</v>
      </c>
      <c r="K641" s="165">
        <v>1.8</v>
      </c>
      <c r="L641" s="20">
        <v>102</v>
      </c>
      <c r="M641" s="20">
        <v>91</v>
      </c>
      <c r="N641" s="20">
        <v>28</v>
      </c>
      <c r="O641" s="20">
        <v>60</v>
      </c>
      <c r="P641" s="20"/>
      <c r="Q641" s="20" t="s">
        <v>2190</v>
      </c>
      <c r="R641" s="20">
        <v>2176</v>
      </c>
      <c r="S641" s="20">
        <v>3221055600</v>
      </c>
      <c r="T641" s="20"/>
      <c r="U641" s="20" t="s">
        <v>1297</v>
      </c>
    </row>
    <row r="642" spans="1:21" ht="15.75" customHeight="1">
      <c r="A642" s="20">
        <v>627</v>
      </c>
      <c r="B642" s="20" t="s">
        <v>2624</v>
      </c>
      <c r="C642" s="20" t="s">
        <v>1294</v>
      </c>
      <c r="D642" s="163" t="s">
        <v>2170</v>
      </c>
      <c r="E642" s="156">
        <v>44588</v>
      </c>
      <c r="F642" s="159">
        <v>4</v>
      </c>
      <c r="G642" s="159" t="s">
        <v>1512</v>
      </c>
      <c r="H642" s="20" t="s">
        <v>1055</v>
      </c>
      <c r="I642" s="164" t="s">
        <v>1714</v>
      </c>
      <c r="J642" s="164" t="s">
        <v>1434</v>
      </c>
      <c r="K642" s="165">
        <v>0.2</v>
      </c>
      <c r="L642" s="20">
        <v>10</v>
      </c>
      <c r="M642" s="20">
        <v>9</v>
      </c>
      <c r="N642" s="20">
        <v>1</v>
      </c>
      <c r="O642" s="20">
        <v>8</v>
      </c>
      <c r="P642" s="20"/>
      <c r="Q642" s="20" t="s">
        <v>2191</v>
      </c>
      <c r="R642" s="20">
        <v>117</v>
      </c>
      <c r="S642" s="20">
        <v>3221055600</v>
      </c>
      <c r="T642" s="20"/>
      <c r="U642" s="20" t="s">
        <v>1297</v>
      </c>
    </row>
    <row r="643" spans="1:21" ht="15.75" customHeight="1">
      <c r="A643" s="20">
        <v>628</v>
      </c>
      <c r="B643" s="20" t="s">
        <v>2624</v>
      </c>
      <c r="C643" s="20" t="s">
        <v>1294</v>
      </c>
      <c r="D643" s="163" t="s">
        <v>2170</v>
      </c>
      <c r="E643" s="156">
        <v>44588</v>
      </c>
      <c r="F643" s="159">
        <v>2</v>
      </c>
      <c r="G643" s="159" t="s">
        <v>1512</v>
      </c>
      <c r="H643" s="20" t="s">
        <v>1055</v>
      </c>
      <c r="I643" s="164" t="s">
        <v>2192</v>
      </c>
      <c r="J643" s="164" t="s">
        <v>2193</v>
      </c>
      <c r="K643" s="165">
        <v>22.1</v>
      </c>
      <c r="L643" s="20">
        <v>979</v>
      </c>
      <c r="M643" s="20">
        <v>885</v>
      </c>
      <c r="N643" s="20">
        <v>374</v>
      </c>
      <c r="O643" s="20">
        <v>488</v>
      </c>
      <c r="P643" s="20"/>
      <c r="Q643" s="20" t="s">
        <v>2194</v>
      </c>
      <c r="R643" s="20">
        <v>41022</v>
      </c>
      <c r="S643" s="20">
        <v>3221055600</v>
      </c>
      <c r="T643" s="20"/>
      <c r="U643" s="20" t="s">
        <v>1297</v>
      </c>
    </row>
    <row r="644" spans="1:21" ht="15.75" customHeight="1">
      <c r="A644" s="20">
        <v>629</v>
      </c>
      <c r="B644" s="20" t="s">
        <v>2624</v>
      </c>
      <c r="C644" s="20" t="s">
        <v>1415</v>
      </c>
      <c r="D644" s="163" t="s">
        <v>2195</v>
      </c>
      <c r="E644" s="156">
        <v>44588</v>
      </c>
      <c r="F644" s="159">
        <v>3</v>
      </c>
      <c r="G644" s="159" t="s">
        <v>1512</v>
      </c>
      <c r="H644" s="20" t="s">
        <v>1055</v>
      </c>
      <c r="I644" s="164">
        <v>12</v>
      </c>
      <c r="J644" s="164">
        <v>8</v>
      </c>
      <c r="K644" s="165">
        <v>4.8</v>
      </c>
      <c r="L644" s="20">
        <v>394</v>
      </c>
      <c r="M644" s="20">
        <v>339</v>
      </c>
      <c r="N644" s="20">
        <v>8</v>
      </c>
      <c r="O644" s="20">
        <v>331</v>
      </c>
      <c r="P644" s="20"/>
      <c r="Q644" s="20" t="s">
        <v>2196</v>
      </c>
      <c r="R644" s="20">
        <v>1796</v>
      </c>
      <c r="S644" s="20">
        <v>3222081901</v>
      </c>
      <c r="T644" s="20"/>
      <c r="U644" s="20" t="s">
        <v>1419</v>
      </c>
    </row>
    <row r="645" spans="1:21" ht="15.75" customHeight="1">
      <c r="A645" s="20">
        <v>630</v>
      </c>
      <c r="B645" s="20" t="s">
        <v>2624</v>
      </c>
      <c r="C645" s="20" t="s">
        <v>1415</v>
      </c>
      <c r="D645" s="163" t="s">
        <v>2195</v>
      </c>
      <c r="E645" s="156">
        <v>44588</v>
      </c>
      <c r="F645" s="159">
        <v>4</v>
      </c>
      <c r="G645" s="159" t="s">
        <v>1512</v>
      </c>
      <c r="H645" s="20" t="s">
        <v>1055</v>
      </c>
      <c r="I645" s="164">
        <v>79</v>
      </c>
      <c r="J645" s="164">
        <v>1</v>
      </c>
      <c r="K645" s="165">
        <v>4.9000000000000004</v>
      </c>
      <c r="L645" s="20">
        <v>383</v>
      </c>
      <c r="M645" s="20">
        <v>327</v>
      </c>
      <c r="N645" s="20">
        <v>25</v>
      </c>
      <c r="O645" s="20">
        <v>301</v>
      </c>
      <c r="P645" s="20"/>
      <c r="Q645" s="20" t="s">
        <v>2197</v>
      </c>
      <c r="R645" s="20">
        <v>2858</v>
      </c>
      <c r="S645" s="20">
        <v>3222081901</v>
      </c>
      <c r="T645" s="20"/>
      <c r="U645" s="20" t="s">
        <v>1419</v>
      </c>
    </row>
    <row r="646" spans="1:21" ht="15.75" customHeight="1">
      <c r="A646" s="20">
        <v>631</v>
      </c>
      <c r="B646" s="20" t="s">
        <v>2624</v>
      </c>
      <c r="C646" s="20" t="s">
        <v>1280</v>
      </c>
      <c r="D646" s="163" t="s">
        <v>2198</v>
      </c>
      <c r="E646" s="156">
        <v>44589</v>
      </c>
      <c r="F646" s="159">
        <v>4</v>
      </c>
      <c r="G646" s="159" t="s">
        <v>1512</v>
      </c>
      <c r="H646" s="20" t="s">
        <v>1055</v>
      </c>
      <c r="I646" s="164" t="s">
        <v>2199</v>
      </c>
      <c r="J646" s="164" t="s">
        <v>1306</v>
      </c>
      <c r="K646" s="165">
        <v>1.7</v>
      </c>
      <c r="L646" s="20">
        <v>236</v>
      </c>
      <c r="M646" s="20">
        <v>203</v>
      </c>
      <c r="N646" s="20">
        <v>66</v>
      </c>
      <c r="O646" s="20">
        <v>136</v>
      </c>
      <c r="P646" s="20"/>
      <c r="Q646" s="20" t="s">
        <v>2200</v>
      </c>
      <c r="R646" s="20">
        <v>5106</v>
      </c>
      <c r="S646" s="20">
        <v>3222755400</v>
      </c>
      <c r="T646" s="20"/>
      <c r="U646" s="20" t="s">
        <v>864</v>
      </c>
    </row>
    <row r="647" spans="1:21" ht="15.75" customHeight="1">
      <c r="A647" s="20">
        <v>632</v>
      </c>
      <c r="B647" s="20" t="s">
        <v>2624</v>
      </c>
      <c r="C647" s="20" t="s">
        <v>1280</v>
      </c>
      <c r="D647" s="163" t="s">
        <v>2198</v>
      </c>
      <c r="E647" s="156">
        <v>44589</v>
      </c>
      <c r="F647" s="159">
        <v>4</v>
      </c>
      <c r="G647" s="159" t="s">
        <v>1512</v>
      </c>
      <c r="H647" s="20" t="s">
        <v>1055</v>
      </c>
      <c r="I647" s="164" t="s">
        <v>2199</v>
      </c>
      <c r="J647" s="164" t="s">
        <v>1320</v>
      </c>
      <c r="K647" s="165">
        <v>1.4</v>
      </c>
      <c r="L647" s="20">
        <v>167</v>
      </c>
      <c r="M647" s="20">
        <v>143</v>
      </c>
      <c r="N647" s="20">
        <v>36</v>
      </c>
      <c r="O647" s="20">
        <v>107</v>
      </c>
      <c r="P647" s="20"/>
      <c r="Q647" s="20" t="s">
        <v>2201</v>
      </c>
      <c r="R647" s="20">
        <v>2689</v>
      </c>
      <c r="S647" s="20">
        <v>3222755400</v>
      </c>
      <c r="T647" s="20"/>
      <c r="U647" s="20" t="s">
        <v>864</v>
      </c>
    </row>
    <row r="648" spans="1:21" ht="15.75" customHeight="1">
      <c r="A648" s="20">
        <v>633</v>
      </c>
      <c r="B648" s="20" t="s">
        <v>2624</v>
      </c>
      <c r="C648" s="20" t="s">
        <v>1280</v>
      </c>
      <c r="D648" s="163" t="s">
        <v>2198</v>
      </c>
      <c r="E648" s="156">
        <v>44589</v>
      </c>
      <c r="F648" s="159">
        <v>4</v>
      </c>
      <c r="G648" s="159" t="s">
        <v>1512</v>
      </c>
      <c r="H648" s="20" t="s">
        <v>1055</v>
      </c>
      <c r="I648" s="164" t="s">
        <v>2199</v>
      </c>
      <c r="J648" s="164" t="s">
        <v>1323</v>
      </c>
      <c r="K648" s="165">
        <v>0.3</v>
      </c>
      <c r="L648" s="20">
        <v>22</v>
      </c>
      <c r="M648" s="20">
        <v>19</v>
      </c>
      <c r="N648" s="20">
        <v>10</v>
      </c>
      <c r="O648" s="20">
        <v>9</v>
      </c>
      <c r="P648" s="20"/>
      <c r="Q648" s="20" t="s">
        <v>2202</v>
      </c>
      <c r="R648" s="20">
        <v>731</v>
      </c>
      <c r="S648" s="20">
        <v>3222755400</v>
      </c>
      <c r="T648" s="20"/>
      <c r="U648" s="20" t="s">
        <v>864</v>
      </c>
    </row>
    <row r="649" spans="1:21" ht="15.75" customHeight="1">
      <c r="A649" s="20"/>
      <c r="B649" s="20"/>
      <c r="C649" s="20"/>
      <c r="D649" s="20"/>
      <c r="E649" s="20"/>
      <c r="F649" s="159"/>
      <c r="G649" s="159"/>
      <c r="H649" s="20"/>
      <c r="I649" s="164"/>
      <c r="J649" s="164"/>
      <c r="K649" s="165"/>
      <c r="L649" s="20"/>
      <c r="M649" s="20"/>
      <c r="N649" s="20"/>
      <c r="O649" s="20"/>
      <c r="P649" s="20"/>
      <c r="Q649" s="20"/>
      <c r="R649" s="20"/>
      <c r="S649" s="20"/>
      <c r="T649" s="20"/>
      <c r="U649" s="20"/>
    </row>
    <row r="650" spans="1:21" ht="15.75" customHeight="1">
      <c r="A650" s="289" t="s">
        <v>28</v>
      </c>
      <c r="B650" s="292"/>
      <c r="C650" s="292"/>
      <c r="D650" s="292"/>
      <c r="E650" s="292"/>
      <c r="F650" s="292"/>
      <c r="G650" s="292"/>
      <c r="H650" s="292"/>
      <c r="I650" s="292"/>
      <c r="J650" s="292"/>
      <c r="K650" s="292"/>
      <c r="L650" s="292"/>
      <c r="M650" s="292"/>
      <c r="N650" s="292"/>
      <c r="O650" s="292"/>
      <c r="P650" s="292"/>
      <c r="Q650" s="292"/>
      <c r="R650" s="292"/>
      <c r="S650" s="292"/>
      <c r="T650" s="292"/>
      <c r="U650" s="293"/>
    </row>
    <row r="651" spans="1:21" ht="15.75" customHeight="1">
      <c r="A651" s="20">
        <v>634</v>
      </c>
      <c r="B651" s="20" t="s">
        <v>2624</v>
      </c>
      <c r="C651" s="20" t="s">
        <v>1489</v>
      </c>
      <c r="D651" s="163" t="s">
        <v>2203</v>
      </c>
      <c r="E651" s="156">
        <v>44566</v>
      </c>
      <c r="F651" s="159">
        <v>4</v>
      </c>
      <c r="G651" s="159" t="s">
        <v>1512</v>
      </c>
      <c r="H651" s="20" t="s">
        <v>1055</v>
      </c>
      <c r="I651" s="164" t="s">
        <v>2204</v>
      </c>
      <c r="J651" s="164" t="s">
        <v>1702</v>
      </c>
      <c r="K651" s="165">
        <v>0.9</v>
      </c>
      <c r="L651" s="20">
        <v>57</v>
      </c>
      <c r="M651" s="20">
        <v>50</v>
      </c>
      <c r="N651" s="20">
        <v>9</v>
      </c>
      <c r="O651" s="20">
        <v>40</v>
      </c>
      <c r="P651" s="20"/>
      <c r="Q651" s="20" t="s">
        <v>2205</v>
      </c>
      <c r="R651" s="20">
        <v>812</v>
      </c>
      <c r="S651" s="20">
        <v>3221082005</v>
      </c>
      <c r="T651" s="20"/>
      <c r="U651" s="20" t="s">
        <v>59</v>
      </c>
    </row>
    <row r="652" spans="1:21" ht="15.75" customHeight="1">
      <c r="A652" s="20">
        <v>635</v>
      </c>
      <c r="B652" s="20" t="s">
        <v>2624</v>
      </c>
      <c r="C652" s="20" t="s">
        <v>1489</v>
      </c>
      <c r="D652" s="163" t="s">
        <v>2203</v>
      </c>
      <c r="E652" s="156">
        <v>44566</v>
      </c>
      <c r="F652" s="159">
        <v>4</v>
      </c>
      <c r="G652" s="159" t="s">
        <v>1512</v>
      </c>
      <c r="H652" s="20" t="s">
        <v>1055</v>
      </c>
      <c r="I652" s="164" t="s">
        <v>1462</v>
      </c>
      <c r="J652" s="164" t="s">
        <v>1804</v>
      </c>
      <c r="K652" s="165">
        <v>0.4</v>
      </c>
      <c r="L652" s="20">
        <v>28</v>
      </c>
      <c r="M652" s="20">
        <v>25</v>
      </c>
      <c r="N652" s="20">
        <v>6</v>
      </c>
      <c r="O652" s="20">
        <v>19</v>
      </c>
      <c r="P652" s="20"/>
      <c r="Q652" s="20" t="s">
        <v>2206</v>
      </c>
      <c r="R652" s="20">
        <v>530</v>
      </c>
      <c r="S652" s="20">
        <v>3221082005</v>
      </c>
      <c r="T652" s="20"/>
      <c r="U652" s="20" t="s">
        <v>59</v>
      </c>
    </row>
    <row r="653" spans="1:21" ht="15.75" customHeight="1">
      <c r="A653" s="20">
        <v>636</v>
      </c>
      <c r="B653" s="20" t="s">
        <v>2624</v>
      </c>
      <c r="C653" s="20" t="s">
        <v>1489</v>
      </c>
      <c r="D653" s="163" t="s">
        <v>2203</v>
      </c>
      <c r="E653" s="156">
        <v>44566</v>
      </c>
      <c r="F653" s="159">
        <v>3</v>
      </c>
      <c r="G653" s="159" t="s">
        <v>1512</v>
      </c>
      <c r="H653" s="20" t="s">
        <v>1055</v>
      </c>
      <c r="I653" s="164" t="s">
        <v>1495</v>
      </c>
      <c r="J653" s="164" t="s">
        <v>1325</v>
      </c>
      <c r="K653" s="165">
        <v>1.2</v>
      </c>
      <c r="L653" s="20">
        <v>24</v>
      </c>
      <c r="M653" s="20">
        <v>21</v>
      </c>
      <c r="N653" s="20">
        <v>0</v>
      </c>
      <c r="O653" s="20">
        <v>21</v>
      </c>
      <c r="P653" s="20"/>
      <c r="Q653" s="20" t="s">
        <v>2207</v>
      </c>
      <c r="R653" s="20">
        <v>78</v>
      </c>
      <c r="S653" s="20">
        <v>3221082005</v>
      </c>
      <c r="T653" s="20"/>
      <c r="U653" s="20" t="s">
        <v>59</v>
      </c>
    </row>
    <row r="654" spans="1:21" ht="15.75" customHeight="1">
      <c r="A654" s="20">
        <v>637</v>
      </c>
      <c r="B654" s="20" t="s">
        <v>2624</v>
      </c>
      <c r="C654" s="20" t="s">
        <v>1489</v>
      </c>
      <c r="D654" s="163" t="s">
        <v>2203</v>
      </c>
      <c r="E654" s="156">
        <v>44566</v>
      </c>
      <c r="F654" s="159">
        <v>4</v>
      </c>
      <c r="G654" s="159" t="s">
        <v>1512</v>
      </c>
      <c r="H654" s="20" t="s">
        <v>1055</v>
      </c>
      <c r="I654" s="164" t="s">
        <v>2208</v>
      </c>
      <c r="J654" s="164" t="s">
        <v>2209</v>
      </c>
      <c r="K654" s="165">
        <v>0.6</v>
      </c>
      <c r="L654" s="20">
        <v>25</v>
      </c>
      <c r="M654" s="20">
        <v>22</v>
      </c>
      <c r="N654" s="20">
        <v>10</v>
      </c>
      <c r="O654" s="20">
        <v>12</v>
      </c>
      <c r="P654" s="20"/>
      <c r="Q654" s="20" t="s">
        <v>2210</v>
      </c>
      <c r="R654" s="20">
        <v>795</v>
      </c>
      <c r="S654" s="20">
        <v>3221082005</v>
      </c>
      <c r="T654" s="20"/>
      <c r="U654" s="20" t="s">
        <v>59</v>
      </c>
    </row>
    <row r="655" spans="1:21" ht="15.75" customHeight="1">
      <c r="A655" s="20">
        <v>638</v>
      </c>
      <c r="B655" s="20" t="s">
        <v>2624</v>
      </c>
      <c r="C655" s="20" t="s">
        <v>1489</v>
      </c>
      <c r="D655" s="163" t="s">
        <v>2203</v>
      </c>
      <c r="E655" s="156">
        <v>44566</v>
      </c>
      <c r="F655" s="159">
        <v>4</v>
      </c>
      <c r="G655" s="159" t="s">
        <v>1512</v>
      </c>
      <c r="H655" s="20" t="s">
        <v>1055</v>
      </c>
      <c r="I655" s="164" t="s">
        <v>2208</v>
      </c>
      <c r="J655" s="164" t="s">
        <v>1309</v>
      </c>
      <c r="K655" s="165">
        <v>2.8</v>
      </c>
      <c r="L655" s="20">
        <v>197</v>
      </c>
      <c r="M655" s="20">
        <v>170</v>
      </c>
      <c r="N655" s="20">
        <v>57</v>
      </c>
      <c r="O655" s="20">
        <v>112</v>
      </c>
      <c r="P655" s="20"/>
      <c r="Q655" s="20" t="s">
        <v>2211</v>
      </c>
      <c r="R655" s="20">
        <v>4515</v>
      </c>
      <c r="S655" s="20">
        <v>3221082005</v>
      </c>
      <c r="T655" s="20"/>
      <c r="U655" s="20" t="s">
        <v>59</v>
      </c>
    </row>
    <row r="656" spans="1:21" ht="15.75" customHeight="1">
      <c r="A656" s="20">
        <v>639</v>
      </c>
      <c r="B656" s="20" t="s">
        <v>2624</v>
      </c>
      <c r="C656" s="20" t="s">
        <v>1489</v>
      </c>
      <c r="D656" s="163" t="s">
        <v>2203</v>
      </c>
      <c r="E656" s="156">
        <v>44566</v>
      </c>
      <c r="F656" s="159">
        <v>4</v>
      </c>
      <c r="G656" s="159" t="s">
        <v>1512</v>
      </c>
      <c r="H656" s="20" t="s">
        <v>1055</v>
      </c>
      <c r="I656" s="164" t="s">
        <v>2212</v>
      </c>
      <c r="J656" s="164" t="s">
        <v>1320</v>
      </c>
      <c r="K656" s="165">
        <v>1.3</v>
      </c>
      <c r="L656" s="20">
        <v>44</v>
      </c>
      <c r="M656" s="20">
        <v>39</v>
      </c>
      <c r="N656" s="20">
        <v>8</v>
      </c>
      <c r="O656" s="20">
        <v>31</v>
      </c>
      <c r="P656" s="20"/>
      <c r="Q656" s="20" t="s">
        <v>2213</v>
      </c>
      <c r="R656" s="20">
        <v>700</v>
      </c>
      <c r="S656" s="20">
        <v>3221082005</v>
      </c>
      <c r="T656" s="20"/>
      <c r="U656" s="20" t="s">
        <v>59</v>
      </c>
    </row>
    <row r="657" spans="1:21" ht="15.75" customHeight="1">
      <c r="A657" s="20">
        <v>640</v>
      </c>
      <c r="B657" s="20" t="s">
        <v>2624</v>
      </c>
      <c r="C657" s="20" t="s">
        <v>1489</v>
      </c>
      <c r="D657" s="163" t="s">
        <v>2203</v>
      </c>
      <c r="E657" s="156">
        <v>44566</v>
      </c>
      <c r="F657" s="159">
        <v>4</v>
      </c>
      <c r="G657" s="159" t="s">
        <v>1512</v>
      </c>
      <c r="H657" s="20" t="s">
        <v>1055</v>
      </c>
      <c r="I657" s="164" t="s">
        <v>1467</v>
      </c>
      <c r="J657" s="164" t="s">
        <v>2209</v>
      </c>
      <c r="K657" s="165">
        <v>1.7</v>
      </c>
      <c r="L657" s="20">
        <v>132</v>
      </c>
      <c r="M657" s="20">
        <v>115</v>
      </c>
      <c r="N657" s="20">
        <v>26</v>
      </c>
      <c r="O657" s="20">
        <v>88</v>
      </c>
      <c r="P657" s="20"/>
      <c r="Q657" s="20" t="s">
        <v>2214</v>
      </c>
      <c r="R657" s="20">
        <v>2281</v>
      </c>
      <c r="S657" s="20">
        <v>3221082005</v>
      </c>
      <c r="T657" s="20"/>
      <c r="U657" s="20" t="s">
        <v>59</v>
      </c>
    </row>
    <row r="658" spans="1:21" ht="15.75" customHeight="1">
      <c r="A658" s="20">
        <v>641</v>
      </c>
      <c r="B658" s="20" t="s">
        <v>2624</v>
      </c>
      <c r="C658" s="20" t="s">
        <v>1489</v>
      </c>
      <c r="D658" s="163" t="s">
        <v>2203</v>
      </c>
      <c r="E658" s="156">
        <v>44566</v>
      </c>
      <c r="F658" s="159">
        <v>4</v>
      </c>
      <c r="G658" s="159" t="s">
        <v>1512</v>
      </c>
      <c r="H658" s="20" t="s">
        <v>1055</v>
      </c>
      <c r="I658" s="164" t="s">
        <v>2215</v>
      </c>
      <c r="J658" s="164" t="s">
        <v>2209</v>
      </c>
      <c r="K658" s="165">
        <v>1.9</v>
      </c>
      <c r="L658" s="20">
        <v>80</v>
      </c>
      <c r="M658" s="20">
        <v>71</v>
      </c>
      <c r="N658" s="20">
        <v>10</v>
      </c>
      <c r="O658" s="20">
        <v>61</v>
      </c>
      <c r="P658" s="20"/>
      <c r="Q658" s="20" t="s">
        <v>2216</v>
      </c>
      <c r="R658" s="20">
        <v>986</v>
      </c>
      <c r="S658" s="20">
        <v>3221082005</v>
      </c>
      <c r="T658" s="20"/>
      <c r="U658" s="20" t="s">
        <v>59</v>
      </c>
    </row>
    <row r="659" spans="1:21" ht="15.75" customHeight="1">
      <c r="A659" s="20">
        <v>642</v>
      </c>
      <c r="B659" s="20" t="s">
        <v>2624</v>
      </c>
      <c r="C659" s="20" t="s">
        <v>1489</v>
      </c>
      <c r="D659" s="163" t="s">
        <v>2203</v>
      </c>
      <c r="E659" s="156">
        <v>44566</v>
      </c>
      <c r="F659" s="159">
        <v>4</v>
      </c>
      <c r="G659" s="159" t="s">
        <v>1512</v>
      </c>
      <c r="H659" s="20" t="s">
        <v>1055</v>
      </c>
      <c r="I659" s="164" t="s">
        <v>2217</v>
      </c>
      <c r="J659" s="164" t="s">
        <v>1417</v>
      </c>
      <c r="K659" s="165">
        <v>2.7</v>
      </c>
      <c r="L659" s="20">
        <v>49</v>
      </c>
      <c r="M659" s="20">
        <v>45</v>
      </c>
      <c r="N659" s="20">
        <v>0</v>
      </c>
      <c r="O659" s="20">
        <v>44</v>
      </c>
      <c r="P659" s="20"/>
      <c r="Q659" s="20" t="s">
        <v>2218</v>
      </c>
      <c r="R659" s="20">
        <v>171</v>
      </c>
      <c r="S659" s="20">
        <v>3221082005</v>
      </c>
      <c r="T659" s="20"/>
      <c r="U659" s="20" t="s">
        <v>59</v>
      </c>
    </row>
    <row r="660" spans="1:21" ht="15.75" customHeight="1">
      <c r="A660" s="20">
        <v>643</v>
      </c>
      <c r="B660" s="20" t="s">
        <v>2624</v>
      </c>
      <c r="C660" s="20" t="s">
        <v>1489</v>
      </c>
      <c r="D660" s="163" t="s">
        <v>2203</v>
      </c>
      <c r="E660" s="156">
        <v>44566</v>
      </c>
      <c r="F660" s="159">
        <v>4</v>
      </c>
      <c r="G660" s="159" t="s">
        <v>1512</v>
      </c>
      <c r="H660" s="20" t="s">
        <v>1055</v>
      </c>
      <c r="I660" s="164" t="s">
        <v>1409</v>
      </c>
      <c r="J660" s="164" t="s">
        <v>1323</v>
      </c>
      <c r="K660" s="165">
        <v>0.7</v>
      </c>
      <c r="L660" s="20">
        <v>37</v>
      </c>
      <c r="M660" s="20">
        <v>35</v>
      </c>
      <c r="N660" s="20">
        <v>6</v>
      </c>
      <c r="O660" s="20">
        <v>28</v>
      </c>
      <c r="P660" s="20"/>
      <c r="Q660" s="20" t="s">
        <v>2219</v>
      </c>
      <c r="R660" s="20">
        <v>634</v>
      </c>
      <c r="S660" s="20">
        <v>3221082005</v>
      </c>
      <c r="T660" s="20"/>
      <c r="U660" s="20" t="s">
        <v>59</v>
      </c>
    </row>
    <row r="661" spans="1:21" ht="15.75" customHeight="1">
      <c r="A661" s="20">
        <v>644</v>
      </c>
      <c r="B661" s="20" t="s">
        <v>2624</v>
      </c>
      <c r="C661" s="20" t="s">
        <v>1489</v>
      </c>
      <c r="D661" s="163" t="s">
        <v>2203</v>
      </c>
      <c r="E661" s="156">
        <v>44566</v>
      </c>
      <c r="F661" s="159">
        <v>4</v>
      </c>
      <c r="G661" s="159" t="s">
        <v>1512</v>
      </c>
      <c r="H661" s="20" t="s">
        <v>1055</v>
      </c>
      <c r="I661" s="164" t="s">
        <v>1409</v>
      </c>
      <c r="J661" s="164" t="s">
        <v>1312</v>
      </c>
      <c r="K661" s="165">
        <v>1.1000000000000001</v>
      </c>
      <c r="L661" s="20">
        <v>29</v>
      </c>
      <c r="M661" s="20">
        <v>26</v>
      </c>
      <c r="N661" s="20">
        <v>2</v>
      </c>
      <c r="O661" s="20">
        <v>24</v>
      </c>
      <c r="P661" s="20"/>
      <c r="Q661" s="20" t="s">
        <v>2220</v>
      </c>
      <c r="R661" s="20">
        <v>207</v>
      </c>
      <c r="S661" s="20">
        <v>3221082005</v>
      </c>
      <c r="T661" s="20"/>
      <c r="U661" s="20" t="s">
        <v>59</v>
      </c>
    </row>
    <row r="662" spans="1:21" ht="15.75" customHeight="1">
      <c r="A662" s="20">
        <v>645</v>
      </c>
      <c r="B662" s="20" t="s">
        <v>2624</v>
      </c>
      <c r="C662" s="20" t="s">
        <v>1489</v>
      </c>
      <c r="D662" s="163" t="s">
        <v>2203</v>
      </c>
      <c r="E662" s="156">
        <v>44566</v>
      </c>
      <c r="F662" s="159">
        <v>3</v>
      </c>
      <c r="G662" s="159" t="s">
        <v>1512</v>
      </c>
      <c r="H662" s="20" t="s">
        <v>1040</v>
      </c>
      <c r="I662" s="164" t="s">
        <v>2221</v>
      </c>
      <c r="J662" s="164" t="s">
        <v>1432</v>
      </c>
      <c r="K662" s="165">
        <v>0.4</v>
      </c>
      <c r="L662" s="20">
        <v>33</v>
      </c>
      <c r="M662" s="20">
        <v>31</v>
      </c>
      <c r="N662" s="20">
        <v>0</v>
      </c>
      <c r="O662" s="20">
        <v>30</v>
      </c>
      <c r="P662" s="20"/>
      <c r="Q662" s="20" t="s">
        <v>2222</v>
      </c>
      <c r="R662" s="20">
        <v>109</v>
      </c>
      <c r="S662" s="20">
        <v>3221082005</v>
      </c>
      <c r="T662" s="20" t="s">
        <v>1293</v>
      </c>
      <c r="U662" s="20" t="s">
        <v>59</v>
      </c>
    </row>
    <row r="663" spans="1:21" ht="15.75" customHeight="1">
      <c r="A663" s="20">
        <v>646</v>
      </c>
      <c r="B663" s="20" t="s">
        <v>2624</v>
      </c>
      <c r="C663" s="20" t="s">
        <v>1489</v>
      </c>
      <c r="D663" s="163" t="s">
        <v>2203</v>
      </c>
      <c r="E663" s="156">
        <v>44566</v>
      </c>
      <c r="F663" s="159">
        <v>4</v>
      </c>
      <c r="G663" s="159" t="s">
        <v>1512</v>
      </c>
      <c r="H663" s="20" t="s">
        <v>1055</v>
      </c>
      <c r="I663" s="164" t="s">
        <v>2221</v>
      </c>
      <c r="J663" s="164" t="s">
        <v>1457</v>
      </c>
      <c r="K663" s="165">
        <v>2.1</v>
      </c>
      <c r="L663" s="20">
        <v>48</v>
      </c>
      <c r="M663" s="20">
        <v>44</v>
      </c>
      <c r="N663" s="20">
        <v>10</v>
      </c>
      <c r="O663" s="20">
        <v>32</v>
      </c>
      <c r="P663" s="20"/>
      <c r="Q663" s="20" t="s">
        <v>2223</v>
      </c>
      <c r="R663" s="20">
        <v>1091</v>
      </c>
      <c r="S663" s="20">
        <v>3221082005</v>
      </c>
      <c r="T663" s="20"/>
      <c r="U663" s="20" t="s">
        <v>59</v>
      </c>
    </row>
    <row r="664" spans="1:21" ht="15.75" customHeight="1">
      <c r="A664" s="20">
        <v>647</v>
      </c>
      <c r="B664" s="20" t="s">
        <v>2624</v>
      </c>
      <c r="C664" s="20" t="s">
        <v>1489</v>
      </c>
      <c r="D664" s="163" t="s">
        <v>2203</v>
      </c>
      <c r="E664" s="156">
        <v>44566</v>
      </c>
      <c r="F664" s="159">
        <v>4</v>
      </c>
      <c r="G664" s="159" t="s">
        <v>1512</v>
      </c>
      <c r="H664" s="20" t="s">
        <v>1055</v>
      </c>
      <c r="I664" s="164" t="s">
        <v>2221</v>
      </c>
      <c r="J664" s="164" t="s">
        <v>1323</v>
      </c>
      <c r="K664" s="165">
        <v>0.6</v>
      </c>
      <c r="L664" s="20">
        <v>55</v>
      </c>
      <c r="M664" s="20">
        <v>50</v>
      </c>
      <c r="N664" s="20">
        <v>12</v>
      </c>
      <c r="O664" s="20">
        <v>37</v>
      </c>
      <c r="P664" s="20"/>
      <c r="Q664" s="20" t="s">
        <v>2224</v>
      </c>
      <c r="R664" s="20">
        <v>1328</v>
      </c>
      <c r="S664" s="20">
        <v>3221082005</v>
      </c>
      <c r="T664" s="20"/>
      <c r="U664" s="20" t="s">
        <v>59</v>
      </c>
    </row>
    <row r="665" spans="1:21" ht="15.75" customHeight="1">
      <c r="A665" s="20">
        <v>648</v>
      </c>
      <c r="B665" s="20" t="s">
        <v>2624</v>
      </c>
      <c r="C665" s="20" t="s">
        <v>1489</v>
      </c>
      <c r="D665" s="163" t="s">
        <v>2203</v>
      </c>
      <c r="E665" s="156">
        <v>44566</v>
      </c>
      <c r="F665" s="159">
        <v>4</v>
      </c>
      <c r="G665" s="159" t="s">
        <v>1512</v>
      </c>
      <c r="H665" s="20" t="s">
        <v>1055</v>
      </c>
      <c r="I665" s="164" t="s">
        <v>2225</v>
      </c>
      <c r="J665" s="164" t="s">
        <v>1434</v>
      </c>
      <c r="K665" s="165">
        <v>1.1000000000000001</v>
      </c>
      <c r="L665" s="20">
        <v>47</v>
      </c>
      <c r="M665" s="20">
        <v>43</v>
      </c>
      <c r="N665" s="20">
        <v>12</v>
      </c>
      <c r="O665" s="20">
        <v>30</v>
      </c>
      <c r="P665" s="20"/>
      <c r="Q665" s="20" t="s">
        <v>2226</v>
      </c>
      <c r="R665" s="20">
        <v>1188</v>
      </c>
      <c r="S665" s="20">
        <v>3221082005</v>
      </c>
      <c r="T665" s="20"/>
      <c r="U665" s="20" t="s">
        <v>59</v>
      </c>
    </row>
    <row r="666" spans="1:21" ht="15.75" customHeight="1">
      <c r="A666" s="20">
        <v>649</v>
      </c>
      <c r="B666" s="20" t="s">
        <v>2624</v>
      </c>
      <c r="C666" s="20" t="s">
        <v>1489</v>
      </c>
      <c r="D666" s="163" t="s">
        <v>2203</v>
      </c>
      <c r="E666" s="156">
        <v>44566</v>
      </c>
      <c r="F666" s="159">
        <v>4</v>
      </c>
      <c r="G666" s="159" t="s">
        <v>1512</v>
      </c>
      <c r="H666" s="20" t="s">
        <v>1055</v>
      </c>
      <c r="I666" s="164" t="s">
        <v>2227</v>
      </c>
      <c r="J666" s="164" t="s">
        <v>1475</v>
      </c>
      <c r="K666" s="165">
        <v>2.4</v>
      </c>
      <c r="L666" s="20">
        <v>118</v>
      </c>
      <c r="M666" s="20">
        <v>107</v>
      </c>
      <c r="N666" s="20">
        <v>30</v>
      </c>
      <c r="O666" s="20">
        <v>75</v>
      </c>
      <c r="P666" s="20"/>
      <c r="Q666" s="20" t="s">
        <v>2228</v>
      </c>
      <c r="R666" s="20">
        <v>2811</v>
      </c>
      <c r="S666" s="20">
        <v>3221082005</v>
      </c>
      <c r="T666" s="20"/>
      <c r="U666" s="20" t="s">
        <v>59</v>
      </c>
    </row>
    <row r="667" spans="1:21" ht="15.75" customHeight="1">
      <c r="A667" s="20">
        <v>650</v>
      </c>
      <c r="B667" s="20" t="s">
        <v>2624</v>
      </c>
      <c r="C667" s="20" t="s">
        <v>1489</v>
      </c>
      <c r="D667" s="163" t="s">
        <v>2203</v>
      </c>
      <c r="E667" s="156">
        <v>44566</v>
      </c>
      <c r="F667" s="159">
        <v>3</v>
      </c>
      <c r="G667" s="159" t="s">
        <v>1512</v>
      </c>
      <c r="H667" s="20" t="s">
        <v>1055</v>
      </c>
      <c r="I667" s="164" t="s">
        <v>2229</v>
      </c>
      <c r="J667" s="164" t="s">
        <v>1484</v>
      </c>
      <c r="K667" s="165">
        <v>1.9</v>
      </c>
      <c r="L667" s="20">
        <v>21</v>
      </c>
      <c r="M667" s="20">
        <v>18</v>
      </c>
      <c r="N667" s="20">
        <v>6</v>
      </c>
      <c r="O667" s="20">
        <v>12</v>
      </c>
      <c r="P667" s="20"/>
      <c r="Q667" s="20" t="s">
        <v>2230</v>
      </c>
      <c r="R667" s="20">
        <v>505</v>
      </c>
      <c r="S667" s="20">
        <v>3221082005</v>
      </c>
      <c r="T667" s="20" t="s">
        <v>1293</v>
      </c>
      <c r="U667" s="20" t="s">
        <v>59</v>
      </c>
    </row>
    <row r="668" spans="1:21" ht="15.75" customHeight="1">
      <c r="A668" s="20">
        <v>651</v>
      </c>
      <c r="B668" s="20" t="s">
        <v>2624</v>
      </c>
      <c r="C668" s="20" t="s">
        <v>1489</v>
      </c>
      <c r="D668" s="163" t="s">
        <v>2203</v>
      </c>
      <c r="E668" s="156">
        <v>44566</v>
      </c>
      <c r="F668" s="159">
        <v>3</v>
      </c>
      <c r="G668" s="159" t="s">
        <v>1512</v>
      </c>
      <c r="H668" s="20" t="s">
        <v>1055</v>
      </c>
      <c r="I668" s="164" t="s">
        <v>2231</v>
      </c>
      <c r="J668" s="164" t="s">
        <v>1323</v>
      </c>
      <c r="K668" s="165">
        <v>2.2999999999999998</v>
      </c>
      <c r="L668" s="20">
        <v>26</v>
      </c>
      <c r="M668" s="20">
        <v>23</v>
      </c>
      <c r="N668" s="20">
        <v>6</v>
      </c>
      <c r="O668" s="20">
        <v>17</v>
      </c>
      <c r="P668" s="20"/>
      <c r="Q668" s="20" t="s">
        <v>2232</v>
      </c>
      <c r="R668" s="20">
        <v>572</v>
      </c>
      <c r="S668" s="20">
        <v>3221082005</v>
      </c>
      <c r="T668" s="20" t="s">
        <v>1293</v>
      </c>
      <c r="U668" s="20" t="s">
        <v>59</v>
      </c>
    </row>
    <row r="669" spans="1:21" ht="15.75" customHeight="1">
      <c r="A669" s="20">
        <v>652</v>
      </c>
      <c r="B669" s="20" t="s">
        <v>2624</v>
      </c>
      <c r="C669" s="20" t="s">
        <v>1489</v>
      </c>
      <c r="D669" s="163" t="s">
        <v>2203</v>
      </c>
      <c r="E669" s="156">
        <v>44566</v>
      </c>
      <c r="F669" s="159">
        <v>3</v>
      </c>
      <c r="G669" s="159" t="s">
        <v>1512</v>
      </c>
      <c r="H669" s="20" t="s">
        <v>1055</v>
      </c>
      <c r="I669" s="164" t="s">
        <v>2231</v>
      </c>
      <c r="J669" s="164" t="s">
        <v>1455</v>
      </c>
      <c r="K669" s="165">
        <v>1.4</v>
      </c>
      <c r="L669" s="20">
        <v>48</v>
      </c>
      <c r="M669" s="20">
        <v>43</v>
      </c>
      <c r="N669" s="20">
        <v>19</v>
      </c>
      <c r="O669" s="20">
        <v>23</v>
      </c>
      <c r="P669" s="20"/>
      <c r="Q669" s="20" t="s">
        <v>2233</v>
      </c>
      <c r="R669" s="20">
        <v>2091</v>
      </c>
      <c r="S669" s="20">
        <v>3221082005</v>
      </c>
      <c r="T669" s="20" t="s">
        <v>1293</v>
      </c>
      <c r="U669" s="20" t="s">
        <v>59</v>
      </c>
    </row>
    <row r="670" spans="1:21" ht="15.75" customHeight="1">
      <c r="A670" s="20">
        <v>653</v>
      </c>
      <c r="B670" s="20" t="s">
        <v>2624</v>
      </c>
      <c r="C670" s="20" t="s">
        <v>1489</v>
      </c>
      <c r="D670" s="163" t="s">
        <v>2203</v>
      </c>
      <c r="E670" s="156">
        <v>44566</v>
      </c>
      <c r="F670" s="159">
        <v>3</v>
      </c>
      <c r="G670" s="159" t="s">
        <v>1512</v>
      </c>
      <c r="H670" s="20" t="s">
        <v>1055</v>
      </c>
      <c r="I670" s="164" t="s">
        <v>2231</v>
      </c>
      <c r="J670" s="164" t="s">
        <v>1423</v>
      </c>
      <c r="K670" s="165">
        <v>1.2</v>
      </c>
      <c r="L670" s="20">
        <v>26</v>
      </c>
      <c r="M670" s="20">
        <v>23</v>
      </c>
      <c r="N670" s="20">
        <v>9</v>
      </c>
      <c r="O670" s="20">
        <v>13</v>
      </c>
      <c r="P670" s="20"/>
      <c r="Q670" s="20" t="s">
        <v>2234</v>
      </c>
      <c r="R670" s="20">
        <v>1056</v>
      </c>
      <c r="S670" s="20">
        <v>3221082005</v>
      </c>
      <c r="T670" s="20" t="s">
        <v>1293</v>
      </c>
      <c r="U670" s="20" t="s">
        <v>59</v>
      </c>
    </row>
    <row r="671" spans="1:21" ht="15.75" customHeight="1">
      <c r="A671" s="20">
        <v>654</v>
      </c>
      <c r="B671" s="20" t="s">
        <v>2624</v>
      </c>
      <c r="C671" s="20" t="s">
        <v>1489</v>
      </c>
      <c r="D671" s="172" t="s">
        <v>2235</v>
      </c>
      <c r="E671" s="173">
        <v>44566</v>
      </c>
      <c r="F671" s="174">
        <v>4</v>
      </c>
      <c r="G671" s="174" t="s">
        <v>1512</v>
      </c>
      <c r="H671" s="175" t="s">
        <v>1055</v>
      </c>
      <c r="I671" s="176" t="s">
        <v>1308</v>
      </c>
      <c r="J671" s="176" t="s">
        <v>1455</v>
      </c>
      <c r="K671" s="177">
        <v>4.0999999999999996</v>
      </c>
      <c r="L671" s="175">
        <v>30</v>
      </c>
      <c r="M671" s="175">
        <v>28</v>
      </c>
      <c r="N671" s="175">
        <v>6</v>
      </c>
      <c r="O671" s="175">
        <v>22</v>
      </c>
      <c r="P671" s="20"/>
      <c r="Q671" s="20" t="s">
        <v>2236</v>
      </c>
      <c r="R671" s="20">
        <v>703</v>
      </c>
      <c r="S671" s="20">
        <v>3221082005</v>
      </c>
      <c r="T671" s="20"/>
      <c r="U671" s="20" t="s">
        <v>59</v>
      </c>
    </row>
    <row r="672" spans="1:21" ht="15.75" customHeight="1">
      <c r="A672" s="20">
        <v>655</v>
      </c>
      <c r="B672" s="20" t="s">
        <v>2624</v>
      </c>
      <c r="C672" s="20" t="s">
        <v>1489</v>
      </c>
      <c r="D672" s="163" t="s">
        <v>2235</v>
      </c>
      <c r="E672" s="156">
        <v>44566</v>
      </c>
      <c r="F672" s="159">
        <v>4</v>
      </c>
      <c r="G672" s="159" t="s">
        <v>1512</v>
      </c>
      <c r="H672" s="20" t="s">
        <v>1055</v>
      </c>
      <c r="I672" s="164" t="s">
        <v>2237</v>
      </c>
      <c r="J672" s="164" t="s">
        <v>1377</v>
      </c>
      <c r="K672" s="165">
        <v>0.7</v>
      </c>
      <c r="L672" s="20">
        <v>28</v>
      </c>
      <c r="M672" s="20">
        <v>25</v>
      </c>
      <c r="N672" s="20">
        <v>7</v>
      </c>
      <c r="O672" s="20">
        <v>18</v>
      </c>
      <c r="P672" s="20"/>
      <c r="Q672" s="20" t="s">
        <v>2238</v>
      </c>
      <c r="R672" s="20">
        <v>564</v>
      </c>
      <c r="S672" s="20">
        <v>3221082005</v>
      </c>
      <c r="T672" s="20"/>
      <c r="U672" s="20" t="s">
        <v>59</v>
      </c>
    </row>
    <row r="673" spans="1:21" ht="15.75" customHeight="1">
      <c r="A673" s="20">
        <v>656</v>
      </c>
      <c r="B673" s="20" t="s">
        <v>2624</v>
      </c>
      <c r="C673" s="20" t="s">
        <v>1489</v>
      </c>
      <c r="D673" s="163" t="s">
        <v>2235</v>
      </c>
      <c r="E673" s="156">
        <v>44566</v>
      </c>
      <c r="F673" s="159">
        <v>4</v>
      </c>
      <c r="G673" s="159" t="s">
        <v>1512</v>
      </c>
      <c r="H673" s="20" t="s">
        <v>1055</v>
      </c>
      <c r="I673" s="164" t="s">
        <v>2237</v>
      </c>
      <c r="J673" s="164" t="s">
        <v>1427</v>
      </c>
      <c r="K673" s="165">
        <v>0.8</v>
      </c>
      <c r="L673" s="20">
        <v>15</v>
      </c>
      <c r="M673" s="20">
        <v>13</v>
      </c>
      <c r="N673" s="20">
        <v>0</v>
      </c>
      <c r="O673" s="20">
        <v>13</v>
      </c>
      <c r="P673" s="20"/>
      <c r="Q673" s="20" t="s">
        <v>2239</v>
      </c>
      <c r="R673" s="20">
        <v>50</v>
      </c>
      <c r="S673" s="20">
        <v>3221082005</v>
      </c>
      <c r="T673" s="20"/>
      <c r="U673" s="20" t="s">
        <v>59</v>
      </c>
    </row>
    <row r="674" spans="1:21" ht="15.75" customHeight="1">
      <c r="A674" s="20">
        <v>657</v>
      </c>
      <c r="B674" s="20" t="s">
        <v>2624</v>
      </c>
      <c r="C674" s="20" t="s">
        <v>1489</v>
      </c>
      <c r="D674" s="163" t="s">
        <v>2235</v>
      </c>
      <c r="E674" s="156">
        <v>44566</v>
      </c>
      <c r="F674" s="159">
        <v>4</v>
      </c>
      <c r="G674" s="159" t="s">
        <v>1512</v>
      </c>
      <c r="H674" s="20" t="s">
        <v>1055</v>
      </c>
      <c r="I674" s="164" t="s">
        <v>1314</v>
      </c>
      <c r="J674" s="164" t="s">
        <v>1707</v>
      </c>
      <c r="K674" s="165">
        <v>3.5</v>
      </c>
      <c r="L674" s="20">
        <v>218</v>
      </c>
      <c r="M674" s="20">
        <v>189</v>
      </c>
      <c r="N674" s="20">
        <v>50</v>
      </c>
      <c r="O674" s="20">
        <v>138</v>
      </c>
      <c r="P674" s="20"/>
      <c r="Q674" s="20" t="s">
        <v>2240</v>
      </c>
      <c r="R674" s="20">
        <v>4460</v>
      </c>
      <c r="S674" s="20">
        <v>3221082005</v>
      </c>
      <c r="T674" s="20"/>
      <c r="U674" s="20" t="s">
        <v>59</v>
      </c>
    </row>
    <row r="675" spans="1:21" ht="15.75" customHeight="1">
      <c r="A675" s="20">
        <v>658</v>
      </c>
      <c r="B675" s="20" t="s">
        <v>2624</v>
      </c>
      <c r="C675" s="20" t="s">
        <v>1489</v>
      </c>
      <c r="D675" s="163" t="s">
        <v>2235</v>
      </c>
      <c r="E675" s="156">
        <v>44566</v>
      </c>
      <c r="F675" s="159">
        <v>4</v>
      </c>
      <c r="G675" s="159" t="s">
        <v>1512</v>
      </c>
      <c r="H675" s="20" t="s">
        <v>1055</v>
      </c>
      <c r="I675" s="164" t="s">
        <v>2241</v>
      </c>
      <c r="J675" s="164" t="s">
        <v>1707</v>
      </c>
      <c r="K675" s="165">
        <v>2.6</v>
      </c>
      <c r="L675" s="20">
        <v>105</v>
      </c>
      <c r="M675" s="20">
        <v>90</v>
      </c>
      <c r="N675" s="20">
        <v>3</v>
      </c>
      <c r="O675" s="20">
        <v>87</v>
      </c>
      <c r="P675" s="20"/>
      <c r="Q675" s="20" t="s">
        <v>2242</v>
      </c>
      <c r="R675" s="20">
        <v>533</v>
      </c>
      <c r="S675" s="20">
        <v>3221082005</v>
      </c>
      <c r="T675" s="20"/>
      <c r="U675" s="20" t="s">
        <v>59</v>
      </c>
    </row>
    <row r="676" spans="1:21" ht="15.75" customHeight="1">
      <c r="A676" s="20">
        <v>659</v>
      </c>
      <c r="B676" s="20" t="s">
        <v>2624</v>
      </c>
      <c r="C676" s="20" t="s">
        <v>1489</v>
      </c>
      <c r="D676" s="163" t="s">
        <v>2235</v>
      </c>
      <c r="E676" s="156">
        <v>44566</v>
      </c>
      <c r="F676" s="159">
        <v>4</v>
      </c>
      <c r="G676" s="159" t="s">
        <v>1512</v>
      </c>
      <c r="H676" s="20" t="s">
        <v>1055</v>
      </c>
      <c r="I676" s="164" t="s">
        <v>1743</v>
      </c>
      <c r="J676" s="164" t="s">
        <v>1349</v>
      </c>
      <c r="K676" s="165">
        <v>1.1000000000000001</v>
      </c>
      <c r="L676" s="20">
        <v>10</v>
      </c>
      <c r="M676" s="20">
        <v>9</v>
      </c>
      <c r="N676" s="20">
        <v>0</v>
      </c>
      <c r="O676" s="20">
        <v>9</v>
      </c>
      <c r="P676" s="20"/>
      <c r="Q676" s="20" t="s">
        <v>2243</v>
      </c>
      <c r="R676" s="20">
        <v>32</v>
      </c>
      <c r="S676" s="20">
        <v>3221082005</v>
      </c>
      <c r="T676" s="20"/>
      <c r="U676" s="20" t="s">
        <v>59</v>
      </c>
    </row>
    <row r="677" spans="1:21" ht="15.75" customHeight="1">
      <c r="A677" s="20">
        <v>660</v>
      </c>
      <c r="B677" s="20" t="s">
        <v>2624</v>
      </c>
      <c r="C677" s="20" t="s">
        <v>1489</v>
      </c>
      <c r="D677" s="163" t="s">
        <v>2235</v>
      </c>
      <c r="E677" s="156">
        <v>44566</v>
      </c>
      <c r="F677" s="159">
        <v>4</v>
      </c>
      <c r="G677" s="159" t="s">
        <v>1512</v>
      </c>
      <c r="H677" s="20" t="s">
        <v>1055</v>
      </c>
      <c r="I677" s="164" t="s">
        <v>1743</v>
      </c>
      <c r="J677" s="164" t="s">
        <v>1343</v>
      </c>
      <c r="K677" s="165">
        <v>0.6</v>
      </c>
      <c r="L677" s="20">
        <v>13</v>
      </c>
      <c r="M677" s="20">
        <v>12</v>
      </c>
      <c r="N677" s="20">
        <v>1</v>
      </c>
      <c r="O677" s="20">
        <v>11</v>
      </c>
      <c r="P677" s="20"/>
      <c r="Q677" s="20" t="s">
        <v>2244</v>
      </c>
      <c r="R677" s="20">
        <v>125</v>
      </c>
      <c r="S677" s="20">
        <v>3221082005</v>
      </c>
      <c r="T677" s="20"/>
      <c r="U677" s="20" t="s">
        <v>59</v>
      </c>
    </row>
    <row r="678" spans="1:21" ht="15.75" customHeight="1">
      <c r="A678" s="20">
        <v>661</v>
      </c>
      <c r="B678" s="20" t="s">
        <v>2624</v>
      </c>
      <c r="C678" s="20" t="s">
        <v>1489</v>
      </c>
      <c r="D678" s="163" t="s">
        <v>2235</v>
      </c>
      <c r="E678" s="156">
        <v>44566</v>
      </c>
      <c r="F678" s="159">
        <v>4</v>
      </c>
      <c r="G678" s="159" t="s">
        <v>1512</v>
      </c>
      <c r="H678" s="20" t="s">
        <v>1055</v>
      </c>
      <c r="I678" s="164" t="s">
        <v>1319</v>
      </c>
      <c r="J678" s="164" t="s">
        <v>1302</v>
      </c>
      <c r="K678" s="165">
        <v>1.6</v>
      </c>
      <c r="L678" s="20">
        <v>54</v>
      </c>
      <c r="M678" s="20">
        <v>47</v>
      </c>
      <c r="N678" s="20">
        <v>7</v>
      </c>
      <c r="O678" s="20">
        <v>40</v>
      </c>
      <c r="P678" s="20"/>
      <c r="Q678" s="20" t="s">
        <v>2245</v>
      </c>
      <c r="R678" s="20">
        <v>644</v>
      </c>
      <c r="S678" s="20">
        <v>3221082005</v>
      </c>
      <c r="T678" s="20"/>
      <c r="U678" s="20" t="s">
        <v>59</v>
      </c>
    </row>
    <row r="679" spans="1:21" ht="15.75" customHeight="1">
      <c r="A679" s="20">
        <v>662</v>
      </c>
      <c r="B679" s="20" t="s">
        <v>2624</v>
      </c>
      <c r="C679" s="20" t="s">
        <v>1489</v>
      </c>
      <c r="D679" s="163" t="s">
        <v>2235</v>
      </c>
      <c r="E679" s="156">
        <v>44566</v>
      </c>
      <c r="F679" s="159">
        <v>4</v>
      </c>
      <c r="G679" s="159" t="s">
        <v>1512</v>
      </c>
      <c r="H679" s="20" t="s">
        <v>1055</v>
      </c>
      <c r="I679" s="164" t="s">
        <v>2246</v>
      </c>
      <c r="J679" s="164" t="s">
        <v>1343</v>
      </c>
      <c r="K679" s="165">
        <v>0.6</v>
      </c>
      <c r="L679" s="20">
        <v>41</v>
      </c>
      <c r="M679" s="20">
        <v>35</v>
      </c>
      <c r="N679" s="20">
        <v>7</v>
      </c>
      <c r="O679" s="20">
        <v>28</v>
      </c>
      <c r="P679" s="20"/>
      <c r="Q679" s="20" t="s">
        <v>2247</v>
      </c>
      <c r="R679" s="20">
        <v>543</v>
      </c>
      <c r="S679" s="20">
        <v>3221082005</v>
      </c>
      <c r="T679" s="20"/>
      <c r="U679" s="20" t="s">
        <v>59</v>
      </c>
    </row>
    <row r="680" spans="1:21" ht="15.75" customHeight="1">
      <c r="A680" s="20">
        <v>663</v>
      </c>
      <c r="B680" s="20" t="s">
        <v>2624</v>
      </c>
      <c r="C680" s="20" t="s">
        <v>1489</v>
      </c>
      <c r="D680" s="163" t="s">
        <v>2235</v>
      </c>
      <c r="E680" s="156">
        <v>44566</v>
      </c>
      <c r="F680" s="159">
        <v>4</v>
      </c>
      <c r="G680" s="159" t="s">
        <v>1512</v>
      </c>
      <c r="H680" s="20" t="s">
        <v>1055</v>
      </c>
      <c r="I680" s="164" t="s">
        <v>2246</v>
      </c>
      <c r="J680" s="164" t="s">
        <v>1436</v>
      </c>
      <c r="K680" s="165">
        <v>3.2</v>
      </c>
      <c r="L680" s="20">
        <v>38</v>
      </c>
      <c r="M680" s="20">
        <v>34</v>
      </c>
      <c r="N680" s="20">
        <v>0</v>
      </c>
      <c r="O680" s="20">
        <v>33</v>
      </c>
      <c r="P680" s="20"/>
      <c r="Q680" s="20" t="s">
        <v>2248</v>
      </c>
      <c r="R680" s="20">
        <v>123</v>
      </c>
      <c r="S680" s="20">
        <v>3221082005</v>
      </c>
      <c r="T680" s="20"/>
      <c r="U680" s="20" t="s">
        <v>59</v>
      </c>
    </row>
    <row r="681" spans="1:21" ht="15.75" customHeight="1">
      <c r="A681" s="20">
        <v>664</v>
      </c>
      <c r="B681" s="20" t="s">
        <v>2624</v>
      </c>
      <c r="C681" s="20" t="s">
        <v>1489</v>
      </c>
      <c r="D681" s="163" t="s">
        <v>2235</v>
      </c>
      <c r="E681" s="156">
        <v>44566</v>
      </c>
      <c r="F681" s="159">
        <v>4</v>
      </c>
      <c r="G681" s="159" t="s">
        <v>1512</v>
      </c>
      <c r="H681" s="20" t="s">
        <v>1055</v>
      </c>
      <c r="I681" s="164" t="s">
        <v>1712</v>
      </c>
      <c r="J681" s="164" t="s">
        <v>2193</v>
      </c>
      <c r="K681" s="165">
        <v>0.6</v>
      </c>
      <c r="L681" s="20">
        <v>24</v>
      </c>
      <c r="M681" s="20">
        <v>21</v>
      </c>
      <c r="N681" s="20">
        <v>0</v>
      </c>
      <c r="O681" s="20">
        <v>21</v>
      </c>
      <c r="P681" s="20"/>
      <c r="Q681" s="20" t="s">
        <v>2249</v>
      </c>
      <c r="R681" s="20">
        <v>76</v>
      </c>
      <c r="S681" s="20">
        <v>3221082005</v>
      </c>
      <c r="T681" s="20"/>
      <c r="U681" s="20" t="s">
        <v>59</v>
      </c>
    </row>
    <row r="682" spans="1:21" ht="15.75" customHeight="1">
      <c r="A682" s="20">
        <v>665</v>
      </c>
      <c r="B682" s="20" t="s">
        <v>2624</v>
      </c>
      <c r="C682" s="20" t="s">
        <v>1489</v>
      </c>
      <c r="D682" s="163" t="s">
        <v>2235</v>
      </c>
      <c r="E682" s="156">
        <v>44566</v>
      </c>
      <c r="F682" s="159">
        <v>4</v>
      </c>
      <c r="G682" s="159" t="s">
        <v>1512</v>
      </c>
      <c r="H682" s="20" t="s">
        <v>1055</v>
      </c>
      <c r="I682" s="164" t="s">
        <v>1647</v>
      </c>
      <c r="J682" s="164" t="s">
        <v>2193</v>
      </c>
      <c r="K682" s="165">
        <v>1.7</v>
      </c>
      <c r="L682" s="20">
        <v>9</v>
      </c>
      <c r="M682" s="20">
        <v>8</v>
      </c>
      <c r="N682" s="20">
        <v>1</v>
      </c>
      <c r="O682" s="20">
        <v>7</v>
      </c>
      <c r="P682" s="20"/>
      <c r="Q682" s="20" t="s">
        <v>2250</v>
      </c>
      <c r="R682" s="20">
        <v>114</v>
      </c>
      <c r="S682" s="20">
        <v>3221082005</v>
      </c>
      <c r="T682" s="20"/>
      <c r="U682" s="20" t="s">
        <v>59</v>
      </c>
    </row>
    <row r="683" spans="1:21" ht="15.75" customHeight="1">
      <c r="A683" s="20">
        <v>666</v>
      </c>
      <c r="B683" s="20" t="s">
        <v>2624</v>
      </c>
      <c r="C683" s="20" t="s">
        <v>1489</v>
      </c>
      <c r="D683" s="163" t="s">
        <v>2235</v>
      </c>
      <c r="E683" s="156">
        <v>44566</v>
      </c>
      <c r="F683" s="159">
        <v>4</v>
      </c>
      <c r="G683" s="159" t="s">
        <v>1512</v>
      </c>
      <c r="H683" s="20" t="s">
        <v>1055</v>
      </c>
      <c r="I683" s="164" t="s">
        <v>1647</v>
      </c>
      <c r="J683" s="164" t="s">
        <v>1302</v>
      </c>
      <c r="K683" s="165">
        <v>2.7</v>
      </c>
      <c r="L683" s="20">
        <v>53</v>
      </c>
      <c r="M683" s="20">
        <v>47</v>
      </c>
      <c r="N683" s="20">
        <v>15</v>
      </c>
      <c r="O683" s="20">
        <v>31</v>
      </c>
      <c r="P683" s="20"/>
      <c r="Q683" s="20" t="s">
        <v>2251</v>
      </c>
      <c r="R683" s="20">
        <v>1440</v>
      </c>
      <c r="S683" s="20">
        <v>3221082005</v>
      </c>
      <c r="T683" s="20"/>
      <c r="U683" s="20" t="s">
        <v>59</v>
      </c>
    </row>
    <row r="684" spans="1:21" ht="15.75" customHeight="1">
      <c r="A684" s="20">
        <v>667</v>
      </c>
      <c r="B684" s="20" t="s">
        <v>2624</v>
      </c>
      <c r="C684" s="20" t="s">
        <v>1489</v>
      </c>
      <c r="D684" s="163" t="s">
        <v>2235</v>
      </c>
      <c r="E684" s="156">
        <v>44566</v>
      </c>
      <c r="F684" s="159">
        <v>4</v>
      </c>
      <c r="G684" s="159" t="s">
        <v>1512</v>
      </c>
      <c r="H684" s="20" t="s">
        <v>1055</v>
      </c>
      <c r="I684" s="164" t="s">
        <v>1647</v>
      </c>
      <c r="J684" s="164" t="s">
        <v>1427</v>
      </c>
      <c r="K684" s="165">
        <v>4.5999999999999996</v>
      </c>
      <c r="L684" s="20">
        <v>66</v>
      </c>
      <c r="M684" s="20">
        <v>59</v>
      </c>
      <c r="N684" s="20">
        <v>0</v>
      </c>
      <c r="O684" s="20">
        <v>58</v>
      </c>
      <c r="P684" s="20"/>
      <c r="Q684" s="20" t="s">
        <v>2252</v>
      </c>
      <c r="R684" s="20">
        <v>215</v>
      </c>
      <c r="S684" s="20">
        <v>3221082005</v>
      </c>
      <c r="T684" s="20"/>
      <c r="U684" s="20" t="s">
        <v>59</v>
      </c>
    </row>
    <row r="685" spans="1:21" ht="15.75" customHeight="1">
      <c r="A685" s="20">
        <v>668</v>
      </c>
      <c r="B685" s="20" t="s">
        <v>2624</v>
      </c>
      <c r="C685" s="20" t="s">
        <v>1489</v>
      </c>
      <c r="D685" s="163" t="s">
        <v>2235</v>
      </c>
      <c r="E685" s="156">
        <v>44566</v>
      </c>
      <c r="F685" s="159">
        <v>2</v>
      </c>
      <c r="G685" s="159" t="s">
        <v>1512</v>
      </c>
      <c r="H685" s="20" t="s">
        <v>1055</v>
      </c>
      <c r="I685" s="164" t="s">
        <v>2253</v>
      </c>
      <c r="J685" s="164" t="s">
        <v>1695</v>
      </c>
      <c r="K685" s="165">
        <v>10.7</v>
      </c>
      <c r="L685" s="20">
        <v>55</v>
      </c>
      <c r="M685" s="20">
        <v>49</v>
      </c>
      <c r="N685" s="20">
        <v>20</v>
      </c>
      <c r="O685" s="20">
        <v>28</v>
      </c>
      <c r="P685" s="20"/>
      <c r="Q685" s="20" t="s">
        <v>2254</v>
      </c>
      <c r="R685" s="20">
        <v>1905</v>
      </c>
      <c r="S685" s="20">
        <v>3221082005</v>
      </c>
      <c r="T685" s="20"/>
      <c r="U685" s="20" t="s">
        <v>59</v>
      </c>
    </row>
    <row r="686" spans="1:21" ht="15.75" customHeight="1">
      <c r="A686" s="20">
        <v>669</v>
      </c>
      <c r="B686" s="20" t="s">
        <v>2624</v>
      </c>
      <c r="C686" s="20" t="s">
        <v>1796</v>
      </c>
      <c r="D686" s="163" t="s">
        <v>2255</v>
      </c>
      <c r="E686" s="156">
        <v>44566</v>
      </c>
      <c r="F686" s="159">
        <v>3</v>
      </c>
      <c r="G686" s="159" t="s">
        <v>1512</v>
      </c>
      <c r="H686" s="20" t="s">
        <v>1055</v>
      </c>
      <c r="I686" s="178" t="s">
        <v>1343</v>
      </c>
      <c r="J686" s="178" t="s">
        <v>1340</v>
      </c>
      <c r="K686" s="179">
        <v>7</v>
      </c>
      <c r="L686" s="180">
        <v>68</v>
      </c>
      <c r="M686" s="180">
        <v>59</v>
      </c>
      <c r="N686" s="180">
        <v>8</v>
      </c>
      <c r="O686" s="180">
        <v>50</v>
      </c>
      <c r="P686" s="20"/>
      <c r="Q686" s="20" t="s">
        <v>2256</v>
      </c>
      <c r="R686" s="20">
        <v>871</v>
      </c>
      <c r="S686" s="20">
        <v>3222081901</v>
      </c>
      <c r="T686" s="20"/>
      <c r="U686" s="20" t="s">
        <v>1419</v>
      </c>
    </row>
    <row r="687" spans="1:21" ht="15.75" customHeight="1">
      <c r="A687" s="20">
        <v>670</v>
      </c>
      <c r="B687" s="20" t="s">
        <v>2624</v>
      </c>
      <c r="C687" s="20" t="s">
        <v>1796</v>
      </c>
      <c r="D687" s="163" t="s">
        <v>2255</v>
      </c>
      <c r="E687" s="156">
        <v>44566</v>
      </c>
      <c r="F687" s="159">
        <v>3</v>
      </c>
      <c r="G687" s="159" t="s">
        <v>1512</v>
      </c>
      <c r="H687" s="20" t="s">
        <v>1055</v>
      </c>
      <c r="I687" s="164" t="s">
        <v>2193</v>
      </c>
      <c r="J687" s="164" t="s">
        <v>1343</v>
      </c>
      <c r="K687" s="165">
        <v>0.2</v>
      </c>
      <c r="L687" s="20">
        <v>3</v>
      </c>
      <c r="M687" s="20">
        <v>3</v>
      </c>
      <c r="N687" s="20">
        <v>1</v>
      </c>
      <c r="O687" s="20">
        <v>2</v>
      </c>
      <c r="P687" s="20"/>
      <c r="Q687" s="20" t="s">
        <v>2257</v>
      </c>
      <c r="R687" s="20">
        <v>93</v>
      </c>
      <c r="S687" s="20">
        <v>3222081901</v>
      </c>
      <c r="T687" s="20"/>
      <c r="U687" s="20" t="s">
        <v>1419</v>
      </c>
    </row>
    <row r="688" spans="1:21" ht="15.75" customHeight="1">
      <c r="A688" s="20">
        <v>671</v>
      </c>
      <c r="B688" s="20" t="s">
        <v>2624</v>
      </c>
      <c r="C688" s="20" t="s">
        <v>1796</v>
      </c>
      <c r="D688" s="163" t="s">
        <v>2255</v>
      </c>
      <c r="E688" s="156">
        <v>44566</v>
      </c>
      <c r="F688" s="159">
        <v>3</v>
      </c>
      <c r="G688" s="159" t="s">
        <v>1512</v>
      </c>
      <c r="H688" s="20" t="s">
        <v>1055</v>
      </c>
      <c r="I688" s="164" t="s">
        <v>2193</v>
      </c>
      <c r="J688" s="164" t="s">
        <v>1346</v>
      </c>
      <c r="K688" s="165">
        <v>1.1000000000000001</v>
      </c>
      <c r="L688" s="20">
        <v>19</v>
      </c>
      <c r="M688" s="20">
        <v>17</v>
      </c>
      <c r="N688" s="20">
        <v>4</v>
      </c>
      <c r="O688" s="20">
        <v>13</v>
      </c>
      <c r="P688" s="20"/>
      <c r="Q688" s="20" t="s">
        <v>2258</v>
      </c>
      <c r="R688" s="20">
        <v>484</v>
      </c>
      <c r="S688" s="20">
        <v>3222081901</v>
      </c>
      <c r="T688" s="20"/>
      <c r="U688" s="20" t="s">
        <v>1419</v>
      </c>
    </row>
    <row r="689" spans="1:21" ht="15.75" customHeight="1">
      <c r="A689" s="20">
        <v>672</v>
      </c>
      <c r="B689" s="20" t="s">
        <v>2624</v>
      </c>
      <c r="C689" s="20" t="s">
        <v>1796</v>
      </c>
      <c r="D689" s="163" t="s">
        <v>2255</v>
      </c>
      <c r="E689" s="156">
        <v>44566</v>
      </c>
      <c r="F689" s="159">
        <v>3</v>
      </c>
      <c r="G689" s="159" t="s">
        <v>1512</v>
      </c>
      <c r="H689" s="20" t="s">
        <v>1055</v>
      </c>
      <c r="I689" s="164" t="s">
        <v>1340</v>
      </c>
      <c r="J689" s="164" t="s">
        <v>1484</v>
      </c>
      <c r="K689" s="165">
        <v>6.2</v>
      </c>
      <c r="L689" s="20">
        <v>209</v>
      </c>
      <c r="M689" s="20">
        <v>186</v>
      </c>
      <c r="N689" s="20">
        <v>17</v>
      </c>
      <c r="O689" s="20">
        <v>165</v>
      </c>
      <c r="P689" s="20"/>
      <c r="Q689" s="20" t="s">
        <v>2259</v>
      </c>
      <c r="R689" s="20">
        <v>2253</v>
      </c>
      <c r="S689" s="20">
        <v>3222081901</v>
      </c>
      <c r="T689" s="20" t="s">
        <v>1293</v>
      </c>
      <c r="U689" s="20" t="s">
        <v>1419</v>
      </c>
    </row>
    <row r="690" spans="1:21" ht="15.75" customHeight="1">
      <c r="A690" s="20">
        <v>673</v>
      </c>
      <c r="B690" s="20" t="s">
        <v>2624</v>
      </c>
      <c r="C690" s="20" t="s">
        <v>1796</v>
      </c>
      <c r="D690" s="163" t="s">
        <v>2255</v>
      </c>
      <c r="E690" s="156">
        <v>44566</v>
      </c>
      <c r="F690" s="159">
        <v>3</v>
      </c>
      <c r="G690" s="159" t="s">
        <v>1512</v>
      </c>
      <c r="H690" s="20" t="s">
        <v>1055</v>
      </c>
      <c r="I690" s="164" t="s">
        <v>1308</v>
      </c>
      <c r="J690" s="164" t="s">
        <v>2171</v>
      </c>
      <c r="K690" s="165">
        <v>0.4</v>
      </c>
      <c r="L690" s="20">
        <v>32</v>
      </c>
      <c r="M690" s="20">
        <v>28</v>
      </c>
      <c r="N690" s="20">
        <v>4</v>
      </c>
      <c r="O690" s="20">
        <v>24</v>
      </c>
      <c r="P690" s="20"/>
      <c r="Q690" s="20" t="s">
        <v>2260</v>
      </c>
      <c r="R690" s="20">
        <v>429</v>
      </c>
      <c r="S690" s="20">
        <v>3222081901</v>
      </c>
      <c r="T690" s="20"/>
      <c r="U690" s="20" t="s">
        <v>1419</v>
      </c>
    </row>
    <row r="691" spans="1:21" ht="15.75" customHeight="1">
      <c r="A691" s="20">
        <v>674</v>
      </c>
      <c r="B691" s="20" t="s">
        <v>2624</v>
      </c>
      <c r="C691" s="20" t="s">
        <v>1796</v>
      </c>
      <c r="D691" s="163" t="s">
        <v>2255</v>
      </c>
      <c r="E691" s="156">
        <v>44566</v>
      </c>
      <c r="F691" s="159">
        <v>3</v>
      </c>
      <c r="G691" s="159" t="s">
        <v>1512</v>
      </c>
      <c r="H691" s="20" t="s">
        <v>1055</v>
      </c>
      <c r="I691" s="164" t="s">
        <v>2261</v>
      </c>
      <c r="J691" s="164" t="s">
        <v>1436</v>
      </c>
      <c r="K691" s="165">
        <v>0.4</v>
      </c>
      <c r="L691" s="20">
        <v>15</v>
      </c>
      <c r="M691" s="20">
        <v>13</v>
      </c>
      <c r="N691" s="20">
        <v>1</v>
      </c>
      <c r="O691" s="20">
        <v>12</v>
      </c>
      <c r="P691" s="20"/>
      <c r="Q691" s="20" t="s">
        <v>2262</v>
      </c>
      <c r="R691" s="20">
        <v>129</v>
      </c>
      <c r="S691" s="20">
        <v>3222081901</v>
      </c>
      <c r="T691" s="20"/>
      <c r="U691" s="20" t="s">
        <v>1419</v>
      </c>
    </row>
    <row r="692" spans="1:21" ht="15.75" customHeight="1">
      <c r="A692" s="20">
        <v>675</v>
      </c>
      <c r="B692" s="20" t="s">
        <v>2624</v>
      </c>
      <c r="C692" s="20" t="s">
        <v>1796</v>
      </c>
      <c r="D692" s="163" t="s">
        <v>2255</v>
      </c>
      <c r="E692" s="156">
        <v>44566</v>
      </c>
      <c r="F692" s="159">
        <v>3</v>
      </c>
      <c r="G692" s="159" t="s">
        <v>1512</v>
      </c>
      <c r="H692" s="20" t="s">
        <v>1055</v>
      </c>
      <c r="I692" s="164" t="s">
        <v>2263</v>
      </c>
      <c r="J692" s="164" t="s">
        <v>1349</v>
      </c>
      <c r="K692" s="165">
        <v>1.1000000000000001</v>
      </c>
      <c r="L692" s="20">
        <v>16</v>
      </c>
      <c r="M692" s="20">
        <v>14</v>
      </c>
      <c r="N692" s="20">
        <v>1</v>
      </c>
      <c r="O692" s="20">
        <v>13</v>
      </c>
      <c r="P692" s="20"/>
      <c r="Q692" s="20" t="s">
        <v>2264</v>
      </c>
      <c r="R692" s="20">
        <v>132</v>
      </c>
      <c r="S692" s="20">
        <v>3222081901</v>
      </c>
      <c r="T692" s="20"/>
      <c r="U692" s="20" t="s">
        <v>1419</v>
      </c>
    </row>
    <row r="693" spans="1:21" ht="15.75" customHeight="1">
      <c r="A693" s="20">
        <v>676</v>
      </c>
      <c r="B693" s="20" t="s">
        <v>2624</v>
      </c>
      <c r="C693" s="20" t="s">
        <v>1796</v>
      </c>
      <c r="D693" s="163" t="s">
        <v>2255</v>
      </c>
      <c r="E693" s="156">
        <v>44566</v>
      </c>
      <c r="F693" s="159">
        <v>3</v>
      </c>
      <c r="G693" s="159" t="s">
        <v>1512</v>
      </c>
      <c r="H693" s="20" t="s">
        <v>1055</v>
      </c>
      <c r="I693" s="164" t="s">
        <v>2265</v>
      </c>
      <c r="J693" s="164" t="s">
        <v>1349</v>
      </c>
      <c r="K693" s="165">
        <v>6.2</v>
      </c>
      <c r="L693" s="20">
        <v>12</v>
      </c>
      <c r="M693" s="20">
        <v>11</v>
      </c>
      <c r="N693" s="20">
        <v>4</v>
      </c>
      <c r="O693" s="20">
        <v>7</v>
      </c>
      <c r="P693" s="20"/>
      <c r="Q693" s="20" t="s">
        <v>2266</v>
      </c>
      <c r="R693" s="20">
        <v>510</v>
      </c>
      <c r="S693" s="20">
        <v>3222081901</v>
      </c>
      <c r="T693" s="20"/>
      <c r="U693" s="20" t="s">
        <v>1419</v>
      </c>
    </row>
    <row r="694" spans="1:21" ht="15.75" customHeight="1">
      <c r="A694" s="20">
        <v>677</v>
      </c>
      <c r="B694" s="20" t="s">
        <v>2624</v>
      </c>
      <c r="C694" s="20" t="s">
        <v>1796</v>
      </c>
      <c r="D694" s="163" t="s">
        <v>2255</v>
      </c>
      <c r="E694" s="156">
        <v>44566</v>
      </c>
      <c r="F694" s="159">
        <v>3</v>
      </c>
      <c r="G694" s="159" t="s">
        <v>1512</v>
      </c>
      <c r="H694" s="20" t="s">
        <v>1055</v>
      </c>
      <c r="I694" s="164" t="s">
        <v>2265</v>
      </c>
      <c r="J694" s="167" t="s">
        <v>1182</v>
      </c>
      <c r="K694" s="165">
        <v>0.5</v>
      </c>
      <c r="L694" s="20">
        <v>11</v>
      </c>
      <c r="M694" s="20">
        <v>10</v>
      </c>
      <c r="N694" s="20">
        <v>3</v>
      </c>
      <c r="O694" s="20">
        <v>7</v>
      </c>
      <c r="P694" s="20"/>
      <c r="Q694" s="20" t="s">
        <v>2267</v>
      </c>
      <c r="R694" s="20">
        <v>377</v>
      </c>
      <c r="S694" s="20">
        <v>3222081901</v>
      </c>
      <c r="T694" s="20"/>
      <c r="U694" s="20" t="s">
        <v>1419</v>
      </c>
    </row>
    <row r="695" spans="1:21" ht="15.75" customHeight="1">
      <c r="A695" s="20">
        <v>678</v>
      </c>
      <c r="B695" s="20" t="s">
        <v>2624</v>
      </c>
      <c r="C695" s="20" t="s">
        <v>1796</v>
      </c>
      <c r="D695" s="163" t="s">
        <v>2255</v>
      </c>
      <c r="E695" s="156">
        <v>44566</v>
      </c>
      <c r="F695" s="159">
        <v>3</v>
      </c>
      <c r="G695" s="159" t="s">
        <v>1512</v>
      </c>
      <c r="H695" s="20" t="s">
        <v>1055</v>
      </c>
      <c r="I695" s="164" t="s">
        <v>2265</v>
      </c>
      <c r="J695" s="164" t="s">
        <v>1320</v>
      </c>
      <c r="K695" s="165">
        <v>0.9</v>
      </c>
      <c r="L695" s="20">
        <v>10</v>
      </c>
      <c r="M695" s="20">
        <v>9</v>
      </c>
      <c r="N695" s="20">
        <v>0</v>
      </c>
      <c r="O695" s="20">
        <v>9</v>
      </c>
      <c r="P695" s="20"/>
      <c r="Q695" s="20" t="s">
        <v>2268</v>
      </c>
      <c r="R695" s="20">
        <v>32</v>
      </c>
      <c r="S695" s="20">
        <v>3222081901</v>
      </c>
      <c r="T695" s="20"/>
      <c r="U695" s="20" t="s">
        <v>1419</v>
      </c>
    </row>
    <row r="696" spans="1:21" ht="15.75" customHeight="1">
      <c r="A696" s="20">
        <v>679</v>
      </c>
      <c r="B696" s="20" t="s">
        <v>2624</v>
      </c>
      <c r="C696" s="20" t="s">
        <v>1796</v>
      </c>
      <c r="D696" s="163" t="s">
        <v>2255</v>
      </c>
      <c r="E696" s="156">
        <v>44566</v>
      </c>
      <c r="F696" s="159">
        <v>3</v>
      </c>
      <c r="G696" s="159" t="s">
        <v>1512</v>
      </c>
      <c r="H696" s="20" t="s">
        <v>1055</v>
      </c>
      <c r="I696" s="164" t="s">
        <v>2269</v>
      </c>
      <c r="J696" s="164" t="s">
        <v>1436</v>
      </c>
      <c r="K696" s="165">
        <v>2.7</v>
      </c>
      <c r="L696" s="20">
        <v>48</v>
      </c>
      <c r="M696" s="20">
        <v>43</v>
      </c>
      <c r="N696" s="20">
        <v>20</v>
      </c>
      <c r="O696" s="20">
        <v>22</v>
      </c>
      <c r="P696" s="20"/>
      <c r="Q696" s="20" t="s">
        <v>2270</v>
      </c>
      <c r="R696" s="20">
        <v>2362</v>
      </c>
      <c r="S696" s="20">
        <v>3222081901</v>
      </c>
      <c r="T696" s="20"/>
      <c r="U696" s="20" t="s">
        <v>1419</v>
      </c>
    </row>
    <row r="697" spans="1:21" ht="15.75" customHeight="1">
      <c r="A697" s="20">
        <v>680</v>
      </c>
      <c r="B697" s="20" t="s">
        <v>2624</v>
      </c>
      <c r="C697" s="20" t="s">
        <v>1796</v>
      </c>
      <c r="D697" s="163" t="s">
        <v>2255</v>
      </c>
      <c r="E697" s="156">
        <v>44566</v>
      </c>
      <c r="F697" s="159">
        <v>3</v>
      </c>
      <c r="G697" s="159" t="s">
        <v>1512</v>
      </c>
      <c r="H697" s="20" t="s">
        <v>1055</v>
      </c>
      <c r="I697" s="164" t="s">
        <v>2271</v>
      </c>
      <c r="J697" s="164" t="s">
        <v>1337</v>
      </c>
      <c r="K697" s="165">
        <v>2.7</v>
      </c>
      <c r="L697" s="20">
        <v>33</v>
      </c>
      <c r="M697" s="20">
        <v>29</v>
      </c>
      <c r="N697" s="20">
        <v>6</v>
      </c>
      <c r="O697" s="20">
        <v>22</v>
      </c>
      <c r="P697" s="20"/>
      <c r="Q697" s="20" t="s">
        <v>2272</v>
      </c>
      <c r="R697" s="20">
        <v>689</v>
      </c>
      <c r="S697" s="20">
        <v>3222081901</v>
      </c>
      <c r="T697" s="20" t="s">
        <v>1293</v>
      </c>
      <c r="U697" s="20" t="s">
        <v>1419</v>
      </c>
    </row>
    <row r="698" spans="1:21" ht="15.75" customHeight="1">
      <c r="A698" s="20">
        <v>681</v>
      </c>
      <c r="B698" s="20" t="s">
        <v>2624</v>
      </c>
      <c r="C698" s="20" t="s">
        <v>1796</v>
      </c>
      <c r="D698" s="163" t="s">
        <v>2255</v>
      </c>
      <c r="E698" s="156">
        <v>44566</v>
      </c>
      <c r="F698" s="159">
        <v>3</v>
      </c>
      <c r="G698" s="159" t="s">
        <v>1512</v>
      </c>
      <c r="H698" s="20" t="s">
        <v>1055</v>
      </c>
      <c r="I698" s="164" t="s">
        <v>2271</v>
      </c>
      <c r="J698" s="164" t="s">
        <v>1343</v>
      </c>
      <c r="K698" s="165">
        <v>2.1</v>
      </c>
      <c r="L698" s="20">
        <v>23</v>
      </c>
      <c r="M698" s="20">
        <v>20</v>
      </c>
      <c r="N698" s="20">
        <v>4</v>
      </c>
      <c r="O698" s="20">
        <v>16</v>
      </c>
      <c r="P698" s="20"/>
      <c r="Q698" s="20" t="s">
        <v>2273</v>
      </c>
      <c r="R698" s="20">
        <v>448</v>
      </c>
      <c r="S698" s="20">
        <v>3222081901</v>
      </c>
      <c r="T698" s="20" t="s">
        <v>1293</v>
      </c>
      <c r="U698" s="20" t="s">
        <v>1419</v>
      </c>
    </row>
    <row r="699" spans="1:21" ht="15.75" customHeight="1">
      <c r="A699" s="20">
        <v>682</v>
      </c>
      <c r="B699" s="20" t="s">
        <v>2624</v>
      </c>
      <c r="C699" s="20" t="s">
        <v>1796</v>
      </c>
      <c r="D699" s="163" t="s">
        <v>2255</v>
      </c>
      <c r="E699" s="156">
        <v>44566</v>
      </c>
      <c r="F699" s="159">
        <v>3</v>
      </c>
      <c r="G699" s="159" t="s">
        <v>1512</v>
      </c>
      <c r="H699" s="20" t="s">
        <v>1055</v>
      </c>
      <c r="I699" s="164" t="s">
        <v>2271</v>
      </c>
      <c r="J699" s="164" t="s">
        <v>2193</v>
      </c>
      <c r="K699" s="165">
        <v>1.5</v>
      </c>
      <c r="L699" s="20">
        <v>50</v>
      </c>
      <c r="M699" s="20">
        <v>44</v>
      </c>
      <c r="N699" s="20">
        <v>9</v>
      </c>
      <c r="O699" s="20">
        <v>34</v>
      </c>
      <c r="P699" s="20"/>
      <c r="Q699" s="20" t="s">
        <v>2274</v>
      </c>
      <c r="R699" s="20">
        <v>984</v>
      </c>
      <c r="S699" s="20">
        <v>3222081901</v>
      </c>
      <c r="T699" s="20" t="s">
        <v>1293</v>
      </c>
      <c r="U699" s="20" t="s">
        <v>1419</v>
      </c>
    </row>
    <row r="700" spans="1:21" ht="15.75" customHeight="1">
      <c r="A700" s="20">
        <v>683</v>
      </c>
      <c r="B700" s="20" t="s">
        <v>2624</v>
      </c>
      <c r="C700" s="20" t="s">
        <v>1796</v>
      </c>
      <c r="D700" s="163" t="s">
        <v>2255</v>
      </c>
      <c r="E700" s="156">
        <v>44566</v>
      </c>
      <c r="F700" s="159">
        <v>3</v>
      </c>
      <c r="G700" s="159" t="s">
        <v>1512</v>
      </c>
      <c r="H700" s="20" t="s">
        <v>1055</v>
      </c>
      <c r="I700" s="164" t="s">
        <v>2275</v>
      </c>
      <c r="J700" s="164" t="s">
        <v>1302</v>
      </c>
      <c r="K700" s="165">
        <v>1.4</v>
      </c>
      <c r="L700" s="20">
        <v>24</v>
      </c>
      <c r="M700" s="20">
        <v>22</v>
      </c>
      <c r="N700" s="20">
        <v>5</v>
      </c>
      <c r="O700" s="20">
        <v>16</v>
      </c>
      <c r="P700" s="20"/>
      <c r="Q700" s="20" t="s">
        <v>2276</v>
      </c>
      <c r="R700" s="20">
        <v>629</v>
      </c>
      <c r="S700" s="20">
        <v>3222081901</v>
      </c>
      <c r="T700" s="20"/>
      <c r="U700" s="20" t="s">
        <v>1419</v>
      </c>
    </row>
    <row r="701" spans="1:21" ht="15.75" customHeight="1">
      <c r="A701" s="20">
        <v>684</v>
      </c>
      <c r="B701" s="20" t="s">
        <v>2624</v>
      </c>
      <c r="C701" s="20" t="s">
        <v>1796</v>
      </c>
      <c r="D701" s="163" t="s">
        <v>2255</v>
      </c>
      <c r="E701" s="156">
        <v>44566</v>
      </c>
      <c r="F701" s="159">
        <v>3</v>
      </c>
      <c r="G701" s="159" t="s">
        <v>1512</v>
      </c>
      <c r="H701" s="20" t="s">
        <v>1055</v>
      </c>
      <c r="I701" s="164" t="s">
        <v>2275</v>
      </c>
      <c r="J701" s="164" t="s">
        <v>1320</v>
      </c>
      <c r="K701" s="165">
        <v>14.8</v>
      </c>
      <c r="L701" s="20">
        <v>89</v>
      </c>
      <c r="M701" s="20">
        <v>81</v>
      </c>
      <c r="N701" s="20">
        <v>9</v>
      </c>
      <c r="O701" s="20">
        <v>70</v>
      </c>
      <c r="P701" s="20"/>
      <c r="Q701" s="20" t="s">
        <v>2277</v>
      </c>
      <c r="R701" s="20">
        <v>1312</v>
      </c>
      <c r="S701" s="20">
        <v>3222081901</v>
      </c>
      <c r="T701" s="20"/>
      <c r="U701" s="20" t="s">
        <v>1419</v>
      </c>
    </row>
    <row r="702" spans="1:21" ht="15.75" customHeight="1">
      <c r="A702" s="20">
        <v>685</v>
      </c>
      <c r="B702" s="20" t="s">
        <v>2624</v>
      </c>
      <c r="C702" s="20" t="s">
        <v>1796</v>
      </c>
      <c r="D702" s="163" t="s">
        <v>2255</v>
      </c>
      <c r="E702" s="156">
        <v>44566</v>
      </c>
      <c r="F702" s="159">
        <v>3</v>
      </c>
      <c r="G702" s="159" t="s">
        <v>1512</v>
      </c>
      <c r="H702" s="20" t="s">
        <v>1055</v>
      </c>
      <c r="I702" s="164" t="s">
        <v>1317</v>
      </c>
      <c r="J702" s="164" t="s">
        <v>1343</v>
      </c>
      <c r="K702" s="165">
        <v>1.3</v>
      </c>
      <c r="L702" s="20">
        <v>14</v>
      </c>
      <c r="M702" s="20">
        <v>12</v>
      </c>
      <c r="N702" s="20">
        <v>4</v>
      </c>
      <c r="O702" s="20">
        <v>8</v>
      </c>
      <c r="P702" s="20"/>
      <c r="Q702" s="20" t="s">
        <v>2278</v>
      </c>
      <c r="R702" s="20">
        <v>419</v>
      </c>
      <c r="S702" s="20">
        <v>3222081901</v>
      </c>
      <c r="T702" s="20"/>
      <c r="U702" s="20" t="s">
        <v>1419</v>
      </c>
    </row>
    <row r="703" spans="1:21" ht="15.75" customHeight="1">
      <c r="A703" s="20">
        <v>686</v>
      </c>
      <c r="B703" s="20" t="s">
        <v>2624</v>
      </c>
      <c r="C703" s="20" t="s">
        <v>1796</v>
      </c>
      <c r="D703" s="163" t="s">
        <v>2255</v>
      </c>
      <c r="E703" s="156">
        <v>44566</v>
      </c>
      <c r="F703" s="159">
        <v>4</v>
      </c>
      <c r="G703" s="159" t="s">
        <v>1512</v>
      </c>
      <c r="H703" s="20" t="s">
        <v>1055</v>
      </c>
      <c r="I703" s="164" t="s">
        <v>1763</v>
      </c>
      <c r="J703" s="164" t="s">
        <v>1343</v>
      </c>
      <c r="K703" s="165">
        <v>2.5</v>
      </c>
      <c r="L703" s="20">
        <v>110</v>
      </c>
      <c r="M703" s="20">
        <v>96</v>
      </c>
      <c r="N703" s="20">
        <v>15</v>
      </c>
      <c r="O703" s="20">
        <v>80</v>
      </c>
      <c r="P703" s="20"/>
      <c r="Q703" s="20" t="s">
        <v>2279</v>
      </c>
      <c r="R703" s="20">
        <v>1471</v>
      </c>
      <c r="S703" s="20">
        <v>3222081901</v>
      </c>
      <c r="T703" s="20"/>
      <c r="U703" s="20" t="s">
        <v>1419</v>
      </c>
    </row>
    <row r="704" spans="1:21" ht="15.75" customHeight="1">
      <c r="A704" s="20">
        <v>687</v>
      </c>
      <c r="B704" s="20" t="s">
        <v>2624</v>
      </c>
      <c r="C704" s="20" t="s">
        <v>1796</v>
      </c>
      <c r="D704" s="163" t="s">
        <v>2255</v>
      </c>
      <c r="E704" s="156">
        <v>44566</v>
      </c>
      <c r="F704" s="159">
        <v>4</v>
      </c>
      <c r="G704" s="159" t="s">
        <v>1512</v>
      </c>
      <c r="H704" s="20" t="s">
        <v>1055</v>
      </c>
      <c r="I704" s="164" t="s">
        <v>2280</v>
      </c>
      <c r="J704" s="164" t="s">
        <v>1359</v>
      </c>
      <c r="K704" s="165">
        <v>7.5</v>
      </c>
      <c r="L704" s="20">
        <v>289</v>
      </c>
      <c r="M704" s="20">
        <v>255</v>
      </c>
      <c r="N704" s="20">
        <v>39</v>
      </c>
      <c r="O704" s="20">
        <v>212</v>
      </c>
      <c r="P704" s="20"/>
      <c r="Q704" s="20" t="s">
        <v>2281</v>
      </c>
      <c r="R704" s="20">
        <v>4331</v>
      </c>
      <c r="S704" s="20">
        <v>3222081901</v>
      </c>
      <c r="T704" s="20"/>
      <c r="U704" s="20" t="s">
        <v>1419</v>
      </c>
    </row>
    <row r="705" spans="1:21" ht="15.75" customHeight="1">
      <c r="A705" s="20">
        <v>688</v>
      </c>
      <c r="B705" s="20" t="s">
        <v>2624</v>
      </c>
      <c r="C705" s="20" t="s">
        <v>1294</v>
      </c>
      <c r="D705" s="163" t="s">
        <v>2282</v>
      </c>
      <c r="E705" s="156">
        <v>44566</v>
      </c>
      <c r="F705" s="159">
        <v>2</v>
      </c>
      <c r="G705" s="159" t="s">
        <v>1512</v>
      </c>
      <c r="H705" s="20" t="s">
        <v>1055</v>
      </c>
      <c r="I705" s="164" t="s">
        <v>2283</v>
      </c>
      <c r="J705" s="164" t="s">
        <v>1427</v>
      </c>
      <c r="K705" s="165">
        <v>6.1</v>
      </c>
      <c r="L705" s="20">
        <v>141</v>
      </c>
      <c r="M705" s="20">
        <v>130</v>
      </c>
      <c r="N705" s="20">
        <v>10</v>
      </c>
      <c r="O705" s="20">
        <v>116</v>
      </c>
      <c r="P705" s="20"/>
      <c r="Q705" s="20" t="s">
        <v>2284</v>
      </c>
      <c r="R705" s="20">
        <v>1612</v>
      </c>
      <c r="S705" s="20">
        <v>3221055600</v>
      </c>
      <c r="T705" s="20" t="s">
        <v>1293</v>
      </c>
      <c r="U705" s="20" t="s">
        <v>1297</v>
      </c>
    </row>
    <row r="706" spans="1:21" ht="15.75" customHeight="1">
      <c r="A706" s="20">
        <v>689</v>
      </c>
      <c r="B706" s="20" t="s">
        <v>2624</v>
      </c>
      <c r="C706" s="20" t="s">
        <v>1294</v>
      </c>
      <c r="D706" s="163" t="s">
        <v>2282</v>
      </c>
      <c r="E706" s="156">
        <v>44566</v>
      </c>
      <c r="F706" s="159">
        <v>2</v>
      </c>
      <c r="G706" s="159" t="s">
        <v>1512</v>
      </c>
      <c r="H706" s="20" t="s">
        <v>1055</v>
      </c>
      <c r="I706" s="164" t="s">
        <v>2283</v>
      </c>
      <c r="J706" s="164" t="s">
        <v>1402</v>
      </c>
      <c r="K706" s="165">
        <v>3.3</v>
      </c>
      <c r="L706" s="20">
        <v>82</v>
      </c>
      <c r="M706" s="20">
        <v>76</v>
      </c>
      <c r="N706" s="20">
        <v>8</v>
      </c>
      <c r="O706" s="20">
        <v>65</v>
      </c>
      <c r="P706" s="20"/>
      <c r="Q706" s="20" t="s">
        <v>2285</v>
      </c>
      <c r="R706" s="20">
        <v>1173</v>
      </c>
      <c r="S706" s="20">
        <v>3221055600</v>
      </c>
      <c r="T706" s="20" t="s">
        <v>1293</v>
      </c>
      <c r="U706" s="20" t="s">
        <v>1297</v>
      </c>
    </row>
    <row r="707" spans="1:21" ht="15.75" customHeight="1">
      <c r="A707" s="20">
        <v>690</v>
      </c>
      <c r="B707" s="20" t="s">
        <v>2624</v>
      </c>
      <c r="C707" s="20" t="s">
        <v>1294</v>
      </c>
      <c r="D707" s="163" t="s">
        <v>2282</v>
      </c>
      <c r="E707" s="156">
        <v>44566</v>
      </c>
      <c r="F707" s="159">
        <v>2</v>
      </c>
      <c r="G707" s="159" t="s">
        <v>1512</v>
      </c>
      <c r="H707" s="20" t="s">
        <v>1055</v>
      </c>
      <c r="I707" s="164" t="s">
        <v>1790</v>
      </c>
      <c r="J707" s="164" t="s">
        <v>1349</v>
      </c>
      <c r="K707" s="165">
        <v>3.2</v>
      </c>
      <c r="L707" s="20">
        <v>29</v>
      </c>
      <c r="M707" s="20">
        <v>27</v>
      </c>
      <c r="N707" s="20">
        <v>2</v>
      </c>
      <c r="O707" s="20">
        <v>25</v>
      </c>
      <c r="P707" s="20"/>
      <c r="Q707" s="20" t="s">
        <v>2286</v>
      </c>
      <c r="R707" s="20">
        <v>262</v>
      </c>
      <c r="S707" s="20">
        <v>3221055600</v>
      </c>
      <c r="T707" s="20"/>
      <c r="U707" s="20" t="s">
        <v>1297</v>
      </c>
    </row>
    <row r="708" spans="1:21" ht="15.75" customHeight="1">
      <c r="A708" s="20">
        <v>691</v>
      </c>
      <c r="B708" s="20" t="s">
        <v>2624</v>
      </c>
      <c r="C708" s="20" t="s">
        <v>1294</v>
      </c>
      <c r="D708" s="163" t="s">
        <v>2282</v>
      </c>
      <c r="E708" s="156">
        <v>44566</v>
      </c>
      <c r="F708" s="159">
        <v>2</v>
      </c>
      <c r="G708" s="159" t="s">
        <v>1512</v>
      </c>
      <c r="H708" s="20" t="s">
        <v>1055</v>
      </c>
      <c r="I708" s="164" t="s">
        <v>1790</v>
      </c>
      <c r="J708" s="164" t="s">
        <v>2193</v>
      </c>
      <c r="K708" s="165">
        <v>4.2</v>
      </c>
      <c r="L708" s="20">
        <v>154</v>
      </c>
      <c r="M708" s="20">
        <v>141</v>
      </c>
      <c r="N708" s="20">
        <v>16</v>
      </c>
      <c r="O708" s="20">
        <v>121</v>
      </c>
      <c r="P708" s="20"/>
      <c r="Q708" s="20" t="s">
        <v>2287</v>
      </c>
      <c r="R708" s="20">
        <v>2152</v>
      </c>
      <c r="S708" s="20">
        <v>3221055600</v>
      </c>
      <c r="T708" s="20"/>
      <c r="U708" s="20" t="s">
        <v>1297</v>
      </c>
    </row>
    <row r="709" spans="1:21" ht="15.75" customHeight="1">
      <c r="A709" s="20">
        <v>692</v>
      </c>
      <c r="B709" s="20" t="s">
        <v>2624</v>
      </c>
      <c r="C709" s="20" t="s">
        <v>1294</v>
      </c>
      <c r="D709" s="163" t="s">
        <v>2282</v>
      </c>
      <c r="E709" s="156">
        <v>44566</v>
      </c>
      <c r="F709" s="159">
        <v>2</v>
      </c>
      <c r="G709" s="159" t="s">
        <v>1512</v>
      </c>
      <c r="H709" s="20" t="s">
        <v>1055</v>
      </c>
      <c r="I709" s="164" t="s">
        <v>1790</v>
      </c>
      <c r="J709" s="164" t="s">
        <v>1320</v>
      </c>
      <c r="K709" s="165">
        <v>3.2</v>
      </c>
      <c r="L709" s="20">
        <v>66</v>
      </c>
      <c r="M709" s="20">
        <v>61</v>
      </c>
      <c r="N709" s="20">
        <v>6</v>
      </c>
      <c r="O709" s="20">
        <v>53</v>
      </c>
      <c r="P709" s="20"/>
      <c r="Q709" s="20" t="s">
        <v>2288</v>
      </c>
      <c r="R709" s="20">
        <v>689</v>
      </c>
      <c r="S709" s="20">
        <v>3221055600</v>
      </c>
      <c r="T709" s="20"/>
      <c r="U709" s="20" t="s">
        <v>1297</v>
      </c>
    </row>
    <row r="710" spans="1:21" ht="15.75" customHeight="1">
      <c r="A710" s="20">
        <v>693</v>
      </c>
      <c r="B710" s="20" t="s">
        <v>2624</v>
      </c>
      <c r="C710" s="20" t="s">
        <v>1294</v>
      </c>
      <c r="D710" s="163" t="s">
        <v>2282</v>
      </c>
      <c r="E710" s="156">
        <v>44566</v>
      </c>
      <c r="F710" s="159">
        <v>2</v>
      </c>
      <c r="G710" s="159" t="s">
        <v>1512</v>
      </c>
      <c r="H710" s="20" t="s">
        <v>1055</v>
      </c>
      <c r="I710" s="164" t="s">
        <v>1790</v>
      </c>
      <c r="J710" s="164" t="s">
        <v>1325</v>
      </c>
      <c r="K710" s="165">
        <v>0.2</v>
      </c>
      <c r="L710" s="20">
        <v>17</v>
      </c>
      <c r="M710" s="20">
        <v>15</v>
      </c>
      <c r="N710" s="20">
        <v>2</v>
      </c>
      <c r="O710" s="20">
        <v>13</v>
      </c>
      <c r="P710" s="20"/>
      <c r="Q710" s="20" t="s">
        <v>2289</v>
      </c>
      <c r="R710" s="20">
        <v>265</v>
      </c>
      <c r="S710" s="20">
        <v>3221055600</v>
      </c>
      <c r="T710" s="20"/>
      <c r="U710" s="20" t="s">
        <v>1297</v>
      </c>
    </row>
    <row r="711" spans="1:21" ht="15.75" customHeight="1">
      <c r="A711" s="20">
        <v>694</v>
      </c>
      <c r="B711" s="20" t="s">
        <v>2624</v>
      </c>
      <c r="C711" s="20" t="s">
        <v>1370</v>
      </c>
      <c r="D711" s="163" t="s">
        <v>2290</v>
      </c>
      <c r="E711" s="156">
        <v>44571</v>
      </c>
      <c r="F711" s="159">
        <v>2</v>
      </c>
      <c r="G711" s="159" t="s">
        <v>1512</v>
      </c>
      <c r="H711" s="20" t="s">
        <v>1055</v>
      </c>
      <c r="I711" s="176" t="s">
        <v>2291</v>
      </c>
      <c r="J711" s="176" t="s">
        <v>1343</v>
      </c>
      <c r="K711" s="177">
        <v>2.7</v>
      </c>
      <c r="L711" s="175">
        <v>159</v>
      </c>
      <c r="M711" s="175">
        <v>144</v>
      </c>
      <c r="N711" s="175">
        <v>20</v>
      </c>
      <c r="O711" s="175">
        <v>122</v>
      </c>
      <c r="P711" s="20"/>
      <c r="Q711" s="20" t="s">
        <v>2292</v>
      </c>
      <c r="R711" s="20">
        <v>2541</v>
      </c>
      <c r="S711" s="20">
        <v>3221055602</v>
      </c>
      <c r="T711" s="20" t="s">
        <v>1293</v>
      </c>
      <c r="U711" s="20" t="s">
        <v>1297</v>
      </c>
    </row>
    <row r="712" spans="1:21" ht="15.75" customHeight="1">
      <c r="A712" s="20">
        <v>695</v>
      </c>
      <c r="B712" s="20" t="s">
        <v>2624</v>
      </c>
      <c r="C712" s="20" t="s">
        <v>1370</v>
      </c>
      <c r="D712" s="163" t="s">
        <v>2290</v>
      </c>
      <c r="E712" s="156">
        <v>44571</v>
      </c>
      <c r="F712" s="159">
        <v>3</v>
      </c>
      <c r="G712" s="159" t="s">
        <v>1512</v>
      </c>
      <c r="H712" s="20" t="s">
        <v>1055</v>
      </c>
      <c r="I712" s="176" t="s">
        <v>2246</v>
      </c>
      <c r="J712" s="176" t="s">
        <v>1359</v>
      </c>
      <c r="K712" s="177">
        <v>1.2</v>
      </c>
      <c r="L712" s="175">
        <v>75</v>
      </c>
      <c r="M712" s="175">
        <v>69</v>
      </c>
      <c r="N712" s="175">
        <v>6</v>
      </c>
      <c r="O712" s="175">
        <v>62</v>
      </c>
      <c r="P712" s="20"/>
      <c r="Q712" s="20" t="s">
        <v>2293</v>
      </c>
      <c r="R712" s="20">
        <v>928</v>
      </c>
      <c r="S712" s="20">
        <v>3221055602</v>
      </c>
      <c r="T712" s="20" t="s">
        <v>1293</v>
      </c>
      <c r="U712" s="20" t="s">
        <v>1297</v>
      </c>
    </row>
    <row r="713" spans="1:21" ht="15.75" customHeight="1">
      <c r="A713" s="20">
        <v>696</v>
      </c>
      <c r="B713" s="20" t="s">
        <v>2624</v>
      </c>
      <c r="C713" s="20" t="s">
        <v>1370</v>
      </c>
      <c r="D713" s="163" t="s">
        <v>2290</v>
      </c>
      <c r="E713" s="156">
        <v>44571</v>
      </c>
      <c r="F713" s="159">
        <v>4</v>
      </c>
      <c r="G713" s="159" t="s">
        <v>1512</v>
      </c>
      <c r="H713" s="20" t="s">
        <v>1055</v>
      </c>
      <c r="I713" s="164" t="s">
        <v>2294</v>
      </c>
      <c r="J713" s="164" t="s">
        <v>1377</v>
      </c>
      <c r="K713" s="165">
        <v>3.7</v>
      </c>
      <c r="L713" s="20">
        <v>164</v>
      </c>
      <c r="M713" s="20">
        <v>143</v>
      </c>
      <c r="N713" s="20">
        <v>10</v>
      </c>
      <c r="O713" s="20">
        <v>132</v>
      </c>
      <c r="P713" s="20"/>
      <c r="Q713" s="20" t="s">
        <v>2295</v>
      </c>
      <c r="R713" s="20">
        <v>1328</v>
      </c>
      <c r="S713" s="20">
        <v>3221055602</v>
      </c>
      <c r="T713" s="20" t="s">
        <v>1293</v>
      </c>
      <c r="U713" s="20" t="s">
        <v>1297</v>
      </c>
    </row>
    <row r="714" spans="1:21" ht="15.75" customHeight="1">
      <c r="A714" s="20">
        <v>697</v>
      </c>
      <c r="B714" s="20" t="s">
        <v>2624</v>
      </c>
      <c r="C714" s="20" t="s">
        <v>1370</v>
      </c>
      <c r="D714" s="163" t="s">
        <v>2290</v>
      </c>
      <c r="E714" s="156">
        <v>44571</v>
      </c>
      <c r="F714" s="159">
        <v>4</v>
      </c>
      <c r="G714" s="159" t="s">
        <v>1512</v>
      </c>
      <c r="H714" s="20" t="s">
        <v>1055</v>
      </c>
      <c r="I714" s="164" t="s">
        <v>2296</v>
      </c>
      <c r="J714" s="164" t="s">
        <v>1337</v>
      </c>
      <c r="K714" s="165">
        <v>0.3</v>
      </c>
      <c r="L714" s="20">
        <v>28</v>
      </c>
      <c r="M714" s="20">
        <v>25</v>
      </c>
      <c r="N714" s="20">
        <v>4</v>
      </c>
      <c r="O714" s="20">
        <v>21</v>
      </c>
      <c r="P714" s="20"/>
      <c r="Q714" s="20" t="s">
        <v>2297</v>
      </c>
      <c r="R714" s="20">
        <v>513</v>
      </c>
      <c r="S714" s="20">
        <v>3221055602</v>
      </c>
      <c r="T714" s="20"/>
      <c r="U714" s="20" t="s">
        <v>1297</v>
      </c>
    </row>
    <row r="715" spans="1:21" ht="15.75" customHeight="1">
      <c r="A715" s="20">
        <v>698</v>
      </c>
      <c r="B715" s="20" t="s">
        <v>2624</v>
      </c>
      <c r="C715" s="20" t="s">
        <v>1370</v>
      </c>
      <c r="D715" s="163" t="s">
        <v>2290</v>
      </c>
      <c r="E715" s="156">
        <v>44571</v>
      </c>
      <c r="F715" s="159">
        <v>4</v>
      </c>
      <c r="G715" s="159" t="s">
        <v>1512</v>
      </c>
      <c r="H715" s="20" t="s">
        <v>1055</v>
      </c>
      <c r="I715" s="164" t="s">
        <v>2296</v>
      </c>
      <c r="J715" s="164" t="s">
        <v>2193</v>
      </c>
      <c r="K715" s="165">
        <v>1.9</v>
      </c>
      <c r="L715" s="20">
        <v>63</v>
      </c>
      <c r="M715" s="20">
        <v>57</v>
      </c>
      <c r="N715" s="20">
        <v>5</v>
      </c>
      <c r="O715" s="20">
        <v>51</v>
      </c>
      <c r="P715" s="20"/>
      <c r="Q715" s="20" t="s">
        <v>2298</v>
      </c>
      <c r="R715" s="20">
        <v>715</v>
      </c>
      <c r="S715" s="20">
        <v>3221055602</v>
      </c>
      <c r="T715" s="20"/>
      <c r="U715" s="20" t="s">
        <v>1297</v>
      </c>
    </row>
    <row r="716" spans="1:21" ht="15.75" customHeight="1">
      <c r="A716" s="20">
        <v>699</v>
      </c>
      <c r="B716" s="20" t="s">
        <v>2624</v>
      </c>
      <c r="C716" s="20" t="s">
        <v>1370</v>
      </c>
      <c r="D716" s="163" t="s">
        <v>2290</v>
      </c>
      <c r="E716" s="156">
        <v>44571</v>
      </c>
      <c r="F716" s="159">
        <v>4</v>
      </c>
      <c r="G716" s="159" t="s">
        <v>1512</v>
      </c>
      <c r="H716" s="20" t="s">
        <v>1055</v>
      </c>
      <c r="I716" s="164" t="s">
        <v>2296</v>
      </c>
      <c r="J716" s="164" t="s">
        <v>1346</v>
      </c>
      <c r="K716" s="165">
        <v>7.1</v>
      </c>
      <c r="L716" s="20">
        <v>431</v>
      </c>
      <c r="M716" s="20">
        <v>387</v>
      </c>
      <c r="N716" s="20">
        <v>60</v>
      </c>
      <c r="O716" s="20">
        <v>321</v>
      </c>
      <c r="P716" s="20"/>
      <c r="Q716" s="20" t="s">
        <v>2299</v>
      </c>
      <c r="R716" s="20">
        <v>7341</v>
      </c>
      <c r="S716" s="20">
        <v>3221055602</v>
      </c>
      <c r="T716" s="20"/>
      <c r="U716" s="20" t="s">
        <v>1297</v>
      </c>
    </row>
    <row r="717" spans="1:21" ht="15.75" customHeight="1">
      <c r="A717" s="20">
        <v>700</v>
      </c>
      <c r="B717" s="20" t="s">
        <v>2624</v>
      </c>
      <c r="C717" s="20" t="s">
        <v>1370</v>
      </c>
      <c r="D717" s="163" t="s">
        <v>2290</v>
      </c>
      <c r="E717" s="156">
        <v>44571</v>
      </c>
      <c r="F717" s="159">
        <v>4</v>
      </c>
      <c r="G717" s="159" t="s">
        <v>1512</v>
      </c>
      <c r="H717" s="20" t="s">
        <v>1055</v>
      </c>
      <c r="I717" s="164" t="s">
        <v>2296</v>
      </c>
      <c r="J717" s="164" t="s">
        <v>1302</v>
      </c>
      <c r="K717" s="165">
        <v>2.6</v>
      </c>
      <c r="L717" s="20">
        <v>150</v>
      </c>
      <c r="M717" s="20">
        <v>135</v>
      </c>
      <c r="N717" s="20">
        <v>37</v>
      </c>
      <c r="O717" s="20">
        <v>96</v>
      </c>
      <c r="P717" s="20"/>
      <c r="Q717" s="20" t="s">
        <v>2300</v>
      </c>
      <c r="R717" s="20">
        <v>4276</v>
      </c>
      <c r="S717" s="20">
        <v>3221055602</v>
      </c>
      <c r="T717" s="20"/>
      <c r="U717" s="20" t="s">
        <v>1297</v>
      </c>
    </row>
    <row r="718" spans="1:21" ht="15.75" customHeight="1">
      <c r="A718" s="20">
        <v>701</v>
      </c>
      <c r="B718" s="20" t="s">
        <v>2624</v>
      </c>
      <c r="C718" s="20" t="s">
        <v>1370</v>
      </c>
      <c r="D718" s="163" t="s">
        <v>2290</v>
      </c>
      <c r="E718" s="156">
        <v>44571</v>
      </c>
      <c r="F718" s="159">
        <v>4</v>
      </c>
      <c r="G718" s="159" t="s">
        <v>1512</v>
      </c>
      <c r="H718" s="20" t="s">
        <v>1055</v>
      </c>
      <c r="I718" s="164" t="s">
        <v>2296</v>
      </c>
      <c r="J718" s="164" t="s">
        <v>1707</v>
      </c>
      <c r="K718" s="165">
        <v>2</v>
      </c>
      <c r="L718" s="20">
        <v>146</v>
      </c>
      <c r="M718" s="20">
        <v>132</v>
      </c>
      <c r="N718" s="20">
        <v>29</v>
      </c>
      <c r="O718" s="20">
        <v>101</v>
      </c>
      <c r="P718" s="20"/>
      <c r="Q718" s="20" t="s">
        <v>2301</v>
      </c>
      <c r="R718" s="20">
        <v>3611</v>
      </c>
      <c r="S718" s="20">
        <v>3221055602</v>
      </c>
      <c r="T718" s="20"/>
      <c r="U718" s="20" t="s">
        <v>1297</v>
      </c>
    </row>
    <row r="719" spans="1:21" ht="15.75" customHeight="1">
      <c r="A719" s="20">
        <v>702</v>
      </c>
      <c r="B719" s="20" t="s">
        <v>2624</v>
      </c>
      <c r="C719" s="20" t="s">
        <v>1370</v>
      </c>
      <c r="D719" s="163" t="s">
        <v>2290</v>
      </c>
      <c r="E719" s="156">
        <v>44571</v>
      </c>
      <c r="F719" s="159">
        <v>4</v>
      </c>
      <c r="G719" s="159" t="s">
        <v>1512</v>
      </c>
      <c r="H719" s="20" t="s">
        <v>1055</v>
      </c>
      <c r="I719" s="164" t="s">
        <v>2302</v>
      </c>
      <c r="J719" s="164" t="s">
        <v>1306</v>
      </c>
      <c r="K719" s="165">
        <v>2.5</v>
      </c>
      <c r="L719" s="20">
        <v>34</v>
      </c>
      <c r="M719" s="20">
        <v>30</v>
      </c>
      <c r="N719" s="20">
        <v>6</v>
      </c>
      <c r="O719" s="20">
        <v>24</v>
      </c>
      <c r="P719" s="20"/>
      <c r="Q719" s="20" t="s">
        <v>2303</v>
      </c>
      <c r="R719" s="20">
        <v>648</v>
      </c>
      <c r="S719" s="20">
        <v>3221055602</v>
      </c>
      <c r="T719" s="20"/>
      <c r="U719" s="20" t="s">
        <v>1297</v>
      </c>
    </row>
    <row r="720" spans="1:21" ht="15.75" customHeight="1">
      <c r="A720" s="20">
        <v>703</v>
      </c>
      <c r="B720" s="20" t="s">
        <v>2624</v>
      </c>
      <c r="C720" s="20" t="s">
        <v>1327</v>
      </c>
      <c r="D720" s="163" t="s">
        <v>2304</v>
      </c>
      <c r="E720" s="156">
        <v>44572</v>
      </c>
      <c r="F720" s="159">
        <v>2</v>
      </c>
      <c r="G720" s="159" t="s">
        <v>1512</v>
      </c>
      <c r="H720" s="20" t="s">
        <v>1055</v>
      </c>
      <c r="I720" s="164" t="s">
        <v>1337</v>
      </c>
      <c r="J720" s="164" t="s">
        <v>1349</v>
      </c>
      <c r="K720" s="165">
        <v>5.8</v>
      </c>
      <c r="L720" s="20">
        <v>82</v>
      </c>
      <c r="M720" s="20">
        <v>74</v>
      </c>
      <c r="N720" s="20">
        <v>3</v>
      </c>
      <c r="O720" s="20">
        <v>69</v>
      </c>
      <c r="P720" s="20"/>
      <c r="Q720" s="20" t="s">
        <v>2305</v>
      </c>
      <c r="R720" s="20">
        <v>556</v>
      </c>
      <c r="S720" s="20">
        <v>3221055600</v>
      </c>
      <c r="T720" s="20" t="s">
        <v>1293</v>
      </c>
      <c r="U720" s="20" t="s">
        <v>1297</v>
      </c>
    </row>
    <row r="721" spans="1:21" ht="15.75" customHeight="1">
      <c r="A721" s="20">
        <v>704</v>
      </c>
      <c r="B721" s="20" t="s">
        <v>2624</v>
      </c>
      <c r="C721" s="20" t="s">
        <v>1327</v>
      </c>
      <c r="D721" s="163" t="s">
        <v>2304</v>
      </c>
      <c r="E721" s="156">
        <v>44572</v>
      </c>
      <c r="F721" s="159">
        <v>2</v>
      </c>
      <c r="G721" s="159" t="s">
        <v>1512</v>
      </c>
      <c r="H721" s="20" t="s">
        <v>1055</v>
      </c>
      <c r="I721" s="164" t="s">
        <v>1337</v>
      </c>
      <c r="J721" s="164" t="s">
        <v>1359</v>
      </c>
      <c r="K721" s="165">
        <v>2</v>
      </c>
      <c r="L721" s="20">
        <v>19</v>
      </c>
      <c r="M721" s="20">
        <v>17</v>
      </c>
      <c r="N721" s="20">
        <v>1</v>
      </c>
      <c r="O721" s="20">
        <v>16</v>
      </c>
      <c r="P721" s="20"/>
      <c r="Q721" s="20" t="s">
        <v>2306</v>
      </c>
      <c r="R721" s="20">
        <v>143</v>
      </c>
      <c r="S721" s="20">
        <v>3221055600</v>
      </c>
      <c r="T721" s="20"/>
      <c r="U721" s="20" t="s">
        <v>1297</v>
      </c>
    </row>
    <row r="722" spans="1:21" ht="15.75" customHeight="1">
      <c r="A722" s="20">
        <v>705</v>
      </c>
      <c r="B722" s="20" t="s">
        <v>2624</v>
      </c>
      <c r="C722" s="20" t="s">
        <v>1327</v>
      </c>
      <c r="D722" s="163" t="s">
        <v>2304</v>
      </c>
      <c r="E722" s="156">
        <v>44572</v>
      </c>
      <c r="F722" s="159">
        <v>3</v>
      </c>
      <c r="G722" s="159" t="s">
        <v>1512</v>
      </c>
      <c r="H722" s="20" t="s">
        <v>1055</v>
      </c>
      <c r="I722" s="164" t="s">
        <v>1302</v>
      </c>
      <c r="J722" s="164" t="s">
        <v>1707</v>
      </c>
      <c r="K722" s="165">
        <v>2.5</v>
      </c>
      <c r="L722" s="20">
        <v>53</v>
      </c>
      <c r="M722" s="20">
        <v>48</v>
      </c>
      <c r="N722" s="20">
        <v>1</v>
      </c>
      <c r="O722" s="20">
        <v>46</v>
      </c>
      <c r="P722" s="20"/>
      <c r="Q722" s="20" t="s">
        <v>2307</v>
      </c>
      <c r="R722" s="20">
        <v>253</v>
      </c>
      <c r="S722" s="20">
        <v>3221055600</v>
      </c>
      <c r="T722" s="20"/>
      <c r="U722" s="20" t="s">
        <v>1297</v>
      </c>
    </row>
    <row r="723" spans="1:21" ht="15.75" customHeight="1">
      <c r="A723" s="20">
        <v>706</v>
      </c>
      <c r="B723" s="20" t="s">
        <v>2624</v>
      </c>
      <c r="C723" s="20" t="s">
        <v>1327</v>
      </c>
      <c r="D723" s="163" t="s">
        <v>2304</v>
      </c>
      <c r="E723" s="156">
        <v>44572</v>
      </c>
      <c r="F723" s="159">
        <v>3</v>
      </c>
      <c r="G723" s="159" t="s">
        <v>1512</v>
      </c>
      <c r="H723" s="20" t="s">
        <v>1055</v>
      </c>
      <c r="I723" s="164" t="s">
        <v>2308</v>
      </c>
      <c r="J723" s="164" t="s">
        <v>1707</v>
      </c>
      <c r="K723" s="165">
        <v>4.8</v>
      </c>
      <c r="L723" s="20">
        <v>47</v>
      </c>
      <c r="M723" s="20">
        <v>43</v>
      </c>
      <c r="N723" s="20">
        <v>2</v>
      </c>
      <c r="O723" s="20">
        <v>40</v>
      </c>
      <c r="P723" s="20"/>
      <c r="Q723" s="20" t="s">
        <v>2309</v>
      </c>
      <c r="R723" s="20">
        <v>364</v>
      </c>
      <c r="S723" s="20">
        <v>3221055600</v>
      </c>
      <c r="T723" s="20"/>
      <c r="U723" s="20" t="s">
        <v>1297</v>
      </c>
    </row>
    <row r="724" spans="1:21" ht="15.75" customHeight="1">
      <c r="A724" s="20">
        <v>707</v>
      </c>
      <c r="B724" s="20" t="s">
        <v>2624</v>
      </c>
      <c r="C724" s="20" t="s">
        <v>1415</v>
      </c>
      <c r="D724" s="163" t="s">
        <v>2310</v>
      </c>
      <c r="E724" s="156">
        <v>44580</v>
      </c>
      <c r="F724" s="159">
        <v>4</v>
      </c>
      <c r="G724" s="159" t="s">
        <v>1512</v>
      </c>
      <c r="H724" s="20" t="s">
        <v>1055</v>
      </c>
      <c r="I724" s="164">
        <v>56</v>
      </c>
      <c r="J724" s="164">
        <v>9</v>
      </c>
      <c r="K724" s="165">
        <v>28.4</v>
      </c>
      <c r="L724" s="20">
        <v>999</v>
      </c>
      <c r="M724" s="20">
        <v>862</v>
      </c>
      <c r="N724" s="20">
        <v>205</v>
      </c>
      <c r="O724" s="20">
        <v>651</v>
      </c>
      <c r="P724" s="20"/>
      <c r="Q724" s="20" t="s">
        <v>2311</v>
      </c>
      <c r="R724" s="20">
        <v>19759</v>
      </c>
      <c r="S724" s="20">
        <v>3222080301</v>
      </c>
      <c r="T724" s="20"/>
      <c r="U724" s="20" t="s">
        <v>1419</v>
      </c>
    </row>
    <row r="725" spans="1:21" ht="15.75" customHeight="1">
      <c r="A725" s="20">
        <v>708</v>
      </c>
      <c r="B725" s="20" t="s">
        <v>2624</v>
      </c>
      <c r="C725" s="20" t="s">
        <v>1415</v>
      </c>
      <c r="D725" s="163" t="s">
        <v>2310</v>
      </c>
      <c r="E725" s="156">
        <v>44580</v>
      </c>
      <c r="F725" s="159">
        <v>4</v>
      </c>
      <c r="G725" s="159" t="s">
        <v>1512</v>
      </c>
      <c r="H725" s="20" t="s">
        <v>1055</v>
      </c>
      <c r="I725" s="164">
        <v>76</v>
      </c>
      <c r="J725" s="164">
        <v>3</v>
      </c>
      <c r="K725" s="165">
        <v>3</v>
      </c>
      <c r="L725" s="20">
        <v>78</v>
      </c>
      <c r="M725" s="20">
        <v>69</v>
      </c>
      <c r="N725" s="20">
        <v>24</v>
      </c>
      <c r="O725" s="20">
        <v>44</v>
      </c>
      <c r="P725" s="20"/>
      <c r="Q725" s="20" t="s">
        <v>2312</v>
      </c>
      <c r="R725" s="20">
        <v>2589</v>
      </c>
      <c r="S725" s="20">
        <v>3222080301</v>
      </c>
      <c r="T725" s="20"/>
      <c r="U725" s="20" t="s">
        <v>1419</v>
      </c>
    </row>
    <row r="726" spans="1:21" ht="15.75" customHeight="1">
      <c r="A726" s="20"/>
      <c r="B726" s="20"/>
      <c r="C726" s="20"/>
      <c r="D726" s="20"/>
      <c r="E726" s="20"/>
      <c r="F726" s="159"/>
      <c r="G726" s="159"/>
      <c r="H726" s="20"/>
      <c r="I726" s="164"/>
      <c r="J726" s="164"/>
      <c r="K726" s="165"/>
      <c r="L726" s="20"/>
      <c r="M726" s="20"/>
      <c r="N726" s="20"/>
      <c r="O726" s="20"/>
      <c r="P726" s="20"/>
      <c r="Q726" s="20"/>
      <c r="R726" s="20"/>
      <c r="S726" s="20"/>
      <c r="T726" s="20"/>
      <c r="U726" s="20"/>
    </row>
    <row r="727" spans="1:21" ht="15.75" customHeight="1">
      <c r="A727" s="289" t="s">
        <v>29</v>
      </c>
      <c r="B727" s="290"/>
      <c r="C727" s="290"/>
      <c r="D727" s="290"/>
      <c r="E727" s="290"/>
      <c r="F727" s="290"/>
      <c r="G727" s="290"/>
      <c r="H727" s="290"/>
      <c r="I727" s="290"/>
      <c r="J727" s="290"/>
      <c r="K727" s="290"/>
      <c r="L727" s="290"/>
      <c r="M727" s="290"/>
      <c r="N727" s="290"/>
      <c r="O727" s="290"/>
      <c r="P727" s="290"/>
      <c r="Q727" s="290"/>
      <c r="R727" s="290"/>
      <c r="S727" s="290"/>
      <c r="T727" s="290"/>
      <c r="U727" s="291"/>
    </row>
    <row r="728" spans="1:21" ht="15.75" customHeight="1">
      <c r="A728" s="20"/>
      <c r="B728" s="20"/>
      <c r="C728" s="20"/>
      <c r="D728" s="20"/>
      <c r="E728" s="20"/>
      <c r="F728" s="159"/>
      <c r="G728" s="159"/>
      <c r="H728" s="20"/>
      <c r="I728" s="164"/>
      <c r="J728" s="164"/>
      <c r="K728" s="165"/>
      <c r="L728" s="20"/>
      <c r="M728" s="20"/>
      <c r="N728" s="20"/>
      <c r="O728" s="20"/>
      <c r="P728" s="20"/>
      <c r="Q728" s="20"/>
      <c r="R728" s="20"/>
      <c r="S728" s="20"/>
      <c r="T728" s="20"/>
      <c r="U728" s="20"/>
    </row>
    <row r="729" spans="1:21" ht="15.75" customHeight="1">
      <c r="A729" s="20"/>
      <c r="B729" s="20"/>
      <c r="C729" s="20"/>
      <c r="D729" s="20"/>
      <c r="E729" s="20"/>
      <c r="F729" s="159"/>
      <c r="G729" s="159"/>
      <c r="H729" s="20"/>
      <c r="I729" s="164"/>
      <c r="J729" s="164"/>
      <c r="K729" s="165"/>
      <c r="L729" s="20"/>
      <c r="M729" s="20"/>
      <c r="N729" s="20"/>
      <c r="O729" s="20"/>
      <c r="P729" s="20"/>
      <c r="Q729" s="20"/>
      <c r="R729" s="20"/>
      <c r="S729" s="20"/>
      <c r="T729" s="20"/>
      <c r="U729" s="20"/>
    </row>
    <row r="730" spans="1:21" ht="15.75" customHeight="1">
      <c r="A730" s="20"/>
      <c r="B730" s="20"/>
      <c r="C730" s="20"/>
      <c r="D730" s="20"/>
      <c r="E730" s="20"/>
      <c r="F730" s="159"/>
      <c r="G730" s="159"/>
      <c r="H730" s="20"/>
      <c r="I730" s="164"/>
      <c r="J730" s="164"/>
      <c r="K730" s="165"/>
      <c r="L730" s="20"/>
      <c r="M730" s="20"/>
      <c r="N730" s="20"/>
      <c r="O730" s="20"/>
      <c r="P730" s="20"/>
      <c r="Q730" s="20"/>
      <c r="R730" s="20"/>
      <c r="S730" s="20"/>
      <c r="T730" s="20"/>
      <c r="U730" s="20"/>
    </row>
    <row r="731" spans="1:21" ht="15.75" customHeight="1">
      <c r="A731" s="20"/>
      <c r="B731" s="20"/>
      <c r="C731" s="20"/>
      <c r="D731" s="20"/>
      <c r="E731" s="20"/>
      <c r="F731" s="159"/>
      <c r="G731" s="159"/>
      <c r="H731" s="20"/>
      <c r="I731" s="164"/>
      <c r="J731" s="164"/>
      <c r="K731" s="165"/>
      <c r="L731" s="20"/>
      <c r="M731" s="20"/>
      <c r="N731" s="20"/>
      <c r="O731" s="20"/>
      <c r="P731" s="20"/>
      <c r="Q731" s="20"/>
      <c r="R731" s="20"/>
      <c r="S731" s="20"/>
      <c r="T731" s="20"/>
      <c r="U731" s="20"/>
    </row>
    <row r="732" spans="1:21" ht="15.75" customHeight="1">
      <c r="A732" s="20"/>
      <c r="B732" s="20"/>
      <c r="C732" s="20"/>
      <c r="D732" s="20"/>
      <c r="E732" s="20"/>
      <c r="F732" s="159"/>
      <c r="G732" s="159"/>
      <c r="H732" s="20"/>
      <c r="I732" s="164"/>
      <c r="J732" s="164"/>
      <c r="K732" s="165"/>
      <c r="L732" s="20"/>
      <c r="M732" s="20"/>
      <c r="N732" s="20"/>
      <c r="O732" s="20"/>
      <c r="P732" s="20"/>
      <c r="Q732" s="20"/>
      <c r="R732" s="20"/>
      <c r="S732" s="20"/>
      <c r="T732" s="20"/>
      <c r="U732" s="20"/>
    </row>
    <row r="733" spans="1:21" ht="15.75" customHeight="1">
      <c r="A733" s="20"/>
      <c r="B733" s="20"/>
      <c r="C733" s="20"/>
      <c r="D733" s="20"/>
      <c r="E733" s="20"/>
      <c r="F733" s="159"/>
      <c r="G733" s="159"/>
      <c r="H733" s="20"/>
      <c r="I733" s="164"/>
      <c r="J733" s="164"/>
      <c r="K733" s="165"/>
      <c r="L733" s="20"/>
      <c r="M733" s="20"/>
      <c r="N733" s="20"/>
      <c r="O733" s="20"/>
      <c r="P733" s="20"/>
      <c r="Q733" s="20"/>
      <c r="R733" s="20"/>
      <c r="S733" s="20"/>
      <c r="T733" s="20"/>
      <c r="U733" s="20"/>
    </row>
    <row r="734" spans="1:21" ht="15.75" customHeight="1">
      <c r="A734" s="20"/>
      <c r="B734" s="20"/>
      <c r="C734" s="20"/>
      <c r="D734" s="20"/>
      <c r="E734" s="20"/>
      <c r="F734" s="159"/>
      <c r="G734" s="159"/>
      <c r="H734" s="20"/>
      <c r="I734" s="164"/>
      <c r="J734" s="164"/>
      <c r="K734" s="165"/>
      <c r="L734" s="20"/>
      <c r="M734" s="20"/>
      <c r="N734" s="20"/>
      <c r="O734" s="20"/>
      <c r="P734" s="20"/>
      <c r="Q734" s="20"/>
      <c r="R734" s="20"/>
      <c r="S734" s="20"/>
      <c r="T734" s="20"/>
      <c r="U734" s="20"/>
    </row>
    <row r="735" spans="1:21" ht="15.75" customHeight="1">
      <c r="A735" s="20"/>
      <c r="B735" s="20"/>
      <c r="C735" s="20"/>
      <c r="D735" s="20"/>
      <c r="E735" s="20"/>
      <c r="F735" s="159"/>
      <c r="G735" s="159"/>
      <c r="H735" s="20"/>
      <c r="I735" s="164"/>
      <c r="J735" s="164"/>
      <c r="K735" s="165"/>
      <c r="L735" s="20"/>
      <c r="M735" s="20"/>
      <c r="N735" s="20"/>
      <c r="O735" s="20"/>
      <c r="P735" s="20"/>
      <c r="Q735" s="20"/>
      <c r="R735" s="20"/>
      <c r="S735" s="20"/>
      <c r="T735" s="20"/>
      <c r="U735" s="20"/>
    </row>
    <row r="736" spans="1:21" ht="15.75" customHeight="1">
      <c r="A736" s="20"/>
      <c r="B736" s="20"/>
      <c r="C736" s="20"/>
      <c r="D736" s="20"/>
      <c r="E736" s="20"/>
      <c r="F736" s="159"/>
      <c r="G736" s="159"/>
      <c r="H736" s="20"/>
      <c r="I736" s="164"/>
      <c r="J736" s="164"/>
      <c r="K736" s="165"/>
      <c r="L736" s="20"/>
      <c r="M736" s="20"/>
      <c r="N736" s="20"/>
      <c r="O736" s="20"/>
      <c r="P736" s="20"/>
      <c r="Q736" s="20"/>
      <c r="R736" s="20"/>
      <c r="S736" s="20"/>
      <c r="T736" s="20"/>
      <c r="U736" s="20"/>
    </row>
    <row r="737" spans="1:21" ht="15.75" customHeight="1">
      <c r="A737" s="289" t="s">
        <v>30</v>
      </c>
      <c r="B737" s="292"/>
      <c r="C737" s="292"/>
      <c r="D737" s="292"/>
      <c r="E737" s="292"/>
      <c r="F737" s="292"/>
      <c r="G737" s="292"/>
      <c r="H737" s="292"/>
      <c r="I737" s="292"/>
      <c r="J737" s="292"/>
      <c r="K737" s="292"/>
      <c r="L737" s="292"/>
      <c r="M737" s="292"/>
      <c r="N737" s="292"/>
      <c r="O737" s="292"/>
      <c r="P737" s="292"/>
      <c r="Q737" s="292"/>
      <c r="R737" s="292"/>
      <c r="S737" s="292"/>
      <c r="T737" s="292"/>
      <c r="U737" s="293"/>
    </row>
    <row r="738" spans="1:21" ht="15.75" customHeight="1">
      <c r="A738" s="20"/>
      <c r="B738" s="20"/>
      <c r="C738" s="20"/>
      <c r="D738" s="20"/>
      <c r="E738" s="20"/>
      <c r="F738" s="159"/>
      <c r="G738" s="159"/>
      <c r="H738" s="20"/>
      <c r="I738" s="164"/>
      <c r="J738" s="164"/>
      <c r="K738" s="165"/>
      <c r="L738" s="20"/>
      <c r="M738" s="20"/>
      <c r="N738" s="20"/>
      <c r="O738" s="20"/>
      <c r="P738" s="20"/>
      <c r="Q738" s="20"/>
      <c r="R738" s="20"/>
      <c r="S738" s="20"/>
      <c r="T738" s="20"/>
      <c r="U738" s="20"/>
    </row>
    <row r="739" spans="1:21" ht="15.75" customHeight="1">
      <c r="A739" s="20"/>
      <c r="B739" s="20"/>
      <c r="C739" s="20"/>
      <c r="D739" s="20"/>
      <c r="E739" s="20"/>
      <c r="F739" s="159"/>
      <c r="G739" s="159"/>
      <c r="H739" s="20"/>
      <c r="I739" s="164"/>
      <c r="J739" s="164"/>
      <c r="K739" s="165"/>
      <c r="L739" s="20"/>
      <c r="M739" s="20"/>
      <c r="N739" s="20"/>
      <c r="O739" s="20"/>
      <c r="P739" s="20"/>
      <c r="Q739" s="20"/>
      <c r="R739" s="20"/>
      <c r="S739" s="20"/>
      <c r="T739" s="20"/>
      <c r="U739" s="20"/>
    </row>
    <row r="740" spans="1:21" ht="15.75" customHeight="1">
      <c r="A740" s="20"/>
      <c r="B740" s="20"/>
      <c r="C740" s="20"/>
      <c r="D740" s="20"/>
      <c r="E740" s="20"/>
      <c r="F740" s="159"/>
      <c r="G740" s="159"/>
      <c r="H740" s="20"/>
      <c r="I740" s="164"/>
      <c r="J740" s="164"/>
      <c r="K740" s="165"/>
      <c r="L740" s="20"/>
      <c r="M740" s="20"/>
      <c r="N740" s="20"/>
      <c r="O740" s="20"/>
      <c r="P740" s="20"/>
      <c r="Q740" s="20"/>
      <c r="R740" s="20"/>
      <c r="S740" s="20"/>
      <c r="T740" s="20"/>
      <c r="U740" s="20"/>
    </row>
    <row r="741" spans="1:21" ht="15.75" customHeight="1">
      <c r="A741" s="20"/>
      <c r="B741" s="20"/>
      <c r="C741" s="20"/>
      <c r="D741" s="20"/>
      <c r="E741" s="20"/>
      <c r="F741" s="159"/>
      <c r="G741" s="159"/>
      <c r="H741" s="20"/>
      <c r="I741" s="164"/>
      <c r="J741" s="164"/>
      <c r="K741" s="165"/>
      <c r="L741" s="20"/>
      <c r="M741" s="20"/>
      <c r="N741" s="20"/>
      <c r="O741" s="20"/>
      <c r="P741" s="20"/>
      <c r="Q741" s="20"/>
      <c r="R741" s="20"/>
      <c r="S741" s="20"/>
      <c r="T741" s="20"/>
      <c r="U741" s="20"/>
    </row>
    <row r="742" spans="1:21" ht="15.75" customHeight="1">
      <c r="A742" s="20"/>
      <c r="B742" s="20"/>
      <c r="C742" s="20"/>
      <c r="D742" s="20"/>
      <c r="E742" s="20"/>
      <c r="F742" s="159"/>
      <c r="G742" s="159"/>
      <c r="H742" s="20"/>
      <c r="I742" s="164"/>
      <c r="J742" s="164"/>
      <c r="K742" s="165"/>
      <c r="L742" s="20"/>
      <c r="M742" s="20"/>
      <c r="N742" s="20"/>
      <c r="O742" s="20"/>
      <c r="P742" s="20"/>
      <c r="Q742" s="20"/>
      <c r="R742" s="20"/>
      <c r="S742" s="20"/>
      <c r="T742" s="20"/>
      <c r="U742" s="20"/>
    </row>
    <row r="743" spans="1:21" ht="15.75" customHeight="1">
      <c r="A743" s="294" t="s">
        <v>544</v>
      </c>
      <c r="B743" s="295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95"/>
      <c r="T743" s="295"/>
      <c r="U743" s="296"/>
    </row>
    <row r="744" spans="1:21" ht="15.75" customHeight="1">
      <c r="A744" s="20">
        <v>709</v>
      </c>
      <c r="B744" s="20" t="s">
        <v>2624</v>
      </c>
      <c r="C744" s="20" t="s">
        <v>1370</v>
      </c>
      <c r="D744" s="163" t="s">
        <v>2313</v>
      </c>
      <c r="E744" s="156">
        <v>44571</v>
      </c>
      <c r="F744" s="159">
        <v>3</v>
      </c>
      <c r="G744" s="159" t="s">
        <v>1512</v>
      </c>
      <c r="H744" s="20" t="s">
        <v>1055</v>
      </c>
      <c r="I744" s="164">
        <v>110</v>
      </c>
      <c r="J744" s="164">
        <v>16</v>
      </c>
      <c r="K744" s="165">
        <v>0.1</v>
      </c>
      <c r="L744" s="20">
        <v>9</v>
      </c>
      <c r="M744" s="20">
        <v>8</v>
      </c>
      <c r="N744" s="20"/>
      <c r="O744" s="20">
        <v>8</v>
      </c>
      <c r="P744" s="20"/>
      <c r="Q744" s="20" t="s">
        <v>2314</v>
      </c>
      <c r="R744" s="20">
        <v>29</v>
      </c>
      <c r="S744" s="20">
        <v>3221055602</v>
      </c>
      <c r="T744" s="20"/>
      <c r="U744" s="20" t="s">
        <v>1297</v>
      </c>
    </row>
    <row r="745" spans="1:21" ht="15.75" customHeight="1">
      <c r="A745" s="20">
        <v>710</v>
      </c>
      <c r="B745" s="20" t="s">
        <v>2624</v>
      </c>
      <c r="C745" s="20" t="s">
        <v>1370</v>
      </c>
      <c r="D745" s="163" t="s">
        <v>2313</v>
      </c>
      <c r="E745" s="156">
        <v>44571</v>
      </c>
      <c r="F745" s="159">
        <v>3</v>
      </c>
      <c r="G745" s="159" t="s">
        <v>1512</v>
      </c>
      <c r="H745" s="20" t="s">
        <v>1055</v>
      </c>
      <c r="I745" s="164">
        <v>110</v>
      </c>
      <c r="J745" s="164">
        <v>21</v>
      </c>
      <c r="K745" s="165">
        <v>2</v>
      </c>
      <c r="L745" s="20">
        <v>46</v>
      </c>
      <c r="M745" s="20">
        <v>41</v>
      </c>
      <c r="N745" s="20"/>
      <c r="O745" s="20">
        <v>40</v>
      </c>
      <c r="P745" s="20"/>
      <c r="Q745" s="20" t="s">
        <v>2315</v>
      </c>
      <c r="R745" s="20">
        <v>148</v>
      </c>
      <c r="S745" s="20">
        <v>3221055602</v>
      </c>
      <c r="T745" s="20"/>
      <c r="U745" s="20" t="s">
        <v>1297</v>
      </c>
    </row>
    <row r="746" spans="1:21" ht="15.75" customHeight="1">
      <c r="A746" s="20">
        <v>711</v>
      </c>
      <c r="B746" s="20" t="s">
        <v>2624</v>
      </c>
      <c r="C746" s="20" t="s">
        <v>1370</v>
      </c>
      <c r="D746" s="163" t="s">
        <v>2313</v>
      </c>
      <c r="E746" s="156">
        <v>44571</v>
      </c>
      <c r="F746" s="159">
        <v>3</v>
      </c>
      <c r="G746" s="159" t="s">
        <v>1512</v>
      </c>
      <c r="H746" s="20" t="s">
        <v>1055</v>
      </c>
      <c r="I746" s="164">
        <v>112</v>
      </c>
      <c r="J746" s="164">
        <v>19</v>
      </c>
      <c r="K746" s="165">
        <v>1</v>
      </c>
      <c r="L746" s="20">
        <v>33</v>
      </c>
      <c r="M746" s="20">
        <v>30</v>
      </c>
      <c r="N746" s="20"/>
      <c r="O746" s="20">
        <v>29</v>
      </c>
      <c r="P746" s="20"/>
      <c r="Q746" s="20" t="s">
        <v>2316</v>
      </c>
      <c r="R746" s="20">
        <v>106</v>
      </c>
      <c r="S746" s="20">
        <v>3221055602</v>
      </c>
      <c r="T746" s="20"/>
      <c r="U746" s="20" t="s">
        <v>1297</v>
      </c>
    </row>
    <row r="747" spans="1:21" ht="15.75" customHeight="1">
      <c r="A747" s="20">
        <v>712</v>
      </c>
      <c r="B747" s="20" t="s">
        <v>2624</v>
      </c>
      <c r="C747" s="20" t="s">
        <v>1489</v>
      </c>
      <c r="D747" s="163" t="s">
        <v>2317</v>
      </c>
      <c r="E747" s="156">
        <v>44572</v>
      </c>
      <c r="F747" s="159">
        <v>4</v>
      </c>
      <c r="G747" s="159" t="s">
        <v>1512</v>
      </c>
      <c r="H747" s="20" t="s">
        <v>1055</v>
      </c>
      <c r="I747" s="164" t="s">
        <v>2241</v>
      </c>
      <c r="J747" s="164" t="s">
        <v>1323</v>
      </c>
      <c r="K747" s="165">
        <v>0.1</v>
      </c>
      <c r="L747" s="20">
        <v>1</v>
      </c>
      <c r="M747" s="20">
        <v>1</v>
      </c>
      <c r="N747" s="20"/>
      <c r="O747" s="20">
        <v>1</v>
      </c>
      <c r="P747" s="20"/>
      <c r="Q747" s="20" t="s">
        <v>2318</v>
      </c>
      <c r="R747" s="20">
        <v>4</v>
      </c>
      <c r="S747" s="20">
        <v>3221082005</v>
      </c>
      <c r="T747" s="20"/>
      <c r="U747" s="20" t="s">
        <v>59</v>
      </c>
    </row>
    <row r="748" spans="1:21" ht="15.75" customHeight="1">
      <c r="A748" s="20">
        <v>713</v>
      </c>
      <c r="B748" s="20" t="s">
        <v>2624</v>
      </c>
      <c r="C748" s="20" t="s">
        <v>1489</v>
      </c>
      <c r="D748" s="163" t="s">
        <v>2317</v>
      </c>
      <c r="E748" s="156">
        <v>44572</v>
      </c>
      <c r="F748" s="159">
        <v>4</v>
      </c>
      <c r="G748" s="159" t="s">
        <v>1512</v>
      </c>
      <c r="H748" s="20" t="s">
        <v>1055</v>
      </c>
      <c r="I748" s="164" t="s">
        <v>2241</v>
      </c>
      <c r="J748" s="164" t="s">
        <v>1434</v>
      </c>
      <c r="K748" s="165">
        <v>0.5</v>
      </c>
      <c r="L748" s="20">
        <v>5</v>
      </c>
      <c r="M748" s="20">
        <v>5</v>
      </c>
      <c r="N748" s="20"/>
      <c r="O748" s="20">
        <v>5</v>
      </c>
      <c r="P748" s="20"/>
      <c r="Q748" s="20" t="s">
        <v>2319</v>
      </c>
      <c r="R748" s="20">
        <v>20</v>
      </c>
      <c r="S748" s="20">
        <v>3221082005</v>
      </c>
      <c r="T748" s="20"/>
      <c r="U748" s="20" t="s">
        <v>59</v>
      </c>
    </row>
    <row r="749" spans="1:21" ht="15.75" customHeight="1">
      <c r="A749" s="20">
        <v>714</v>
      </c>
      <c r="B749" s="20" t="s">
        <v>2624</v>
      </c>
      <c r="C749" s="20" t="s">
        <v>1489</v>
      </c>
      <c r="D749" s="163" t="s">
        <v>2317</v>
      </c>
      <c r="E749" s="156">
        <v>44572</v>
      </c>
      <c r="F749" s="159">
        <v>4</v>
      </c>
      <c r="G749" s="159" t="s">
        <v>1512</v>
      </c>
      <c r="H749" s="20" t="s">
        <v>1055</v>
      </c>
      <c r="I749" s="164" t="s">
        <v>2241</v>
      </c>
      <c r="J749" s="164" t="s">
        <v>2171</v>
      </c>
      <c r="K749" s="165">
        <v>0.4</v>
      </c>
      <c r="L749" s="20">
        <v>5</v>
      </c>
      <c r="M749" s="20">
        <v>4</v>
      </c>
      <c r="N749" s="20"/>
      <c r="O749" s="20">
        <v>4</v>
      </c>
      <c r="P749" s="20"/>
      <c r="Q749" s="20" t="s">
        <v>2320</v>
      </c>
      <c r="R749" s="20">
        <v>14</v>
      </c>
      <c r="S749" s="20">
        <v>3221082005</v>
      </c>
      <c r="T749" s="20"/>
      <c r="U749" s="20" t="s">
        <v>59</v>
      </c>
    </row>
    <row r="750" spans="1:21" ht="15.75" customHeight="1">
      <c r="A750" s="20">
        <v>715</v>
      </c>
      <c r="B750" s="20" t="s">
        <v>2624</v>
      </c>
      <c r="C750" s="20" t="s">
        <v>1489</v>
      </c>
      <c r="D750" s="163" t="s">
        <v>2317</v>
      </c>
      <c r="E750" s="156">
        <v>44572</v>
      </c>
      <c r="F750" s="159">
        <v>3</v>
      </c>
      <c r="G750" s="159" t="s">
        <v>1512</v>
      </c>
      <c r="H750" s="20" t="s">
        <v>1055</v>
      </c>
      <c r="I750" s="164" t="s">
        <v>1699</v>
      </c>
      <c r="J750" s="164" t="s">
        <v>1325</v>
      </c>
      <c r="K750" s="165">
        <v>0.4</v>
      </c>
      <c r="L750" s="20">
        <v>11</v>
      </c>
      <c r="M750" s="20">
        <v>10</v>
      </c>
      <c r="N750" s="20"/>
      <c r="O750" s="20">
        <v>10</v>
      </c>
      <c r="P750" s="20"/>
      <c r="Q750" s="20" t="s">
        <v>2321</v>
      </c>
      <c r="R750" s="20">
        <v>36</v>
      </c>
      <c r="S750" s="20">
        <v>3221082005</v>
      </c>
      <c r="T750" s="20"/>
      <c r="U750" s="20" t="s">
        <v>59</v>
      </c>
    </row>
    <row r="751" spans="1:21" ht="15.75" customHeight="1">
      <c r="A751" s="20">
        <v>716</v>
      </c>
      <c r="B751" s="20" t="s">
        <v>2624</v>
      </c>
      <c r="C751" s="20" t="s">
        <v>1489</v>
      </c>
      <c r="D751" s="163" t="s">
        <v>2317</v>
      </c>
      <c r="E751" s="156">
        <v>44572</v>
      </c>
      <c r="F751" s="159">
        <v>3</v>
      </c>
      <c r="G751" s="159" t="s">
        <v>1512</v>
      </c>
      <c r="H751" s="20" t="s">
        <v>1055</v>
      </c>
      <c r="I751" s="164" t="s">
        <v>1699</v>
      </c>
      <c r="J751" s="164" t="s">
        <v>1702</v>
      </c>
      <c r="K751" s="165">
        <v>0.3</v>
      </c>
      <c r="L751" s="20">
        <v>7</v>
      </c>
      <c r="M751" s="20">
        <v>6</v>
      </c>
      <c r="N751" s="20"/>
      <c r="O751" s="20">
        <v>6</v>
      </c>
      <c r="P751" s="20"/>
      <c r="Q751" s="20" t="s">
        <v>2322</v>
      </c>
      <c r="R751" s="20">
        <v>22</v>
      </c>
      <c r="S751" s="20">
        <v>3221082005</v>
      </c>
      <c r="T751" s="20"/>
      <c r="U751" s="20" t="s">
        <v>59</v>
      </c>
    </row>
    <row r="752" spans="1:21" ht="15.75" customHeight="1">
      <c r="A752" s="20">
        <v>717</v>
      </c>
      <c r="B752" s="20" t="s">
        <v>2624</v>
      </c>
      <c r="C752" s="20" t="s">
        <v>1489</v>
      </c>
      <c r="D752" s="163" t="s">
        <v>2317</v>
      </c>
      <c r="E752" s="156">
        <v>44572</v>
      </c>
      <c r="F752" s="159">
        <v>3</v>
      </c>
      <c r="G752" s="159" t="s">
        <v>1512</v>
      </c>
      <c r="H752" s="20" t="s">
        <v>1055</v>
      </c>
      <c r="I752" s="164" t="s">
        <v>1699</v>
      </c>
      <c r="J752" s="164" t="s">
        <v>2323</v>
      </c>
      <c r="K752" s="165">
        <v>0.3</v>
      </c>
      <c r="L752" s="20">
        <v>5</v>
      </c>
      <c r="M752" s="20">
        <v>4</v>
      </c>
      <c r="N752" s="20"/>
      <c r="O752" s="20">
        <v>4</v>
      </c>
      <c r="P752" s="20"/>
      <c r="Q752" s="20" t="s">
        <v>2324</v>
      </c>
      <c r="R752" s="20">
        <v>14</v>
      </c>
      <c r="S752" s="20">
        <v>3221082005</v>
      </c>
      <c r="T752" s="20"/>
      <c r="U752" s="20" t="s">
        <v>59</v>
      </c>
    </row>
    <row r="753" spans="1:21" ht="15.75" customHeight="1">
      <c r="A753" s="20">
        <v>718</v>
      </c>
      <c r="B753" s="20" t="s">
        <v>2624</v>
      </c>
      <c r="C753" s="20" t="s">
        <v>1489</v>
      </c>
      <c r="D753" s="163" t="s">
        <v>2317</v>
      </c>
      <c r="E753" s="156">
        <v>44572</v>
      </c>
      <c r="F753" s="159">
        <v>4</v>
      </c>
      <c r="G753" s="159" t="s">
        <v>1512</v>
      </c>
      <c r="H753" s="20" t="s">
        <v>1055</v>
      </c>
      <c r="I753" s="164" t="s">
        <v>1699</v>
      </c>
      <c r="J753" s="164" t="s">
        <v>2325</v>
      </c>
      <c r="K753" s="165">
        <v>0.1</v>
      </c>
      <c r="L753" s="20">
        <v>1</v>
      </c>
      <c r="M753" s="20">
        <v>1</v>
      </c>
      <c r="N753" s="20"/>
      <c r="O753" s="20">
        <v>1</v>
      </c>
      <c r="P753" s="20"/>
      <c r="Q753" s="20" t="s">
        <v>2326</v>
      </c>
      <c r="R753" s="20">
        <v>4</v>
      </c>
      <c r="S753" s="20">
        <v>3221082005</v>
      </c>
      <c r="T753" s="20"/>
      <c r="U753" s="20" t="s">
        <v>59</v>
      </c>
    </row>
    <row r="754" spans="1:21" ht="15.75" customHeight="1">
      <c r="A754" s="20">
        <v>719</v>
      </c>
      <c r="B754" s="20" t="s">
        <v>2624</v>
      </c>
      <c r="C754" s="20" t="s">
        <v>1489</v>
      </c>
      <c r="D754" s="163" t="s">
        <v>2317</v>
      </c>
      <c r="E754" s="156">
        <v>44572</v>
      </c>
      <c r="F754" s="159">
        <v>4</v>
      </c>
      <c r="G754" s="159" t="s">
        <v>1512</v>
      </c>
      <c r="H754" s="20" t="s">
        <v>1055</v>
      </c>
      <c r="I754" s="164" t="s">
        <v>2327</v>
      </c>
      <c r="J754" s="164" t="s">
        <v>1484</v>
      </c>
      <c r="K754" s="165">
        <v>0.1</v>
      </c>
      <c r="L754" s="20">
        <v>17</v>
      </c>
      <c r="M754" s="20">
        <v>16</v>
      </c>
      <c r="N754" s="20"/>
      <c r="O754" s="20">
        <v>16</v>
      </c>
      <c r="P754" s="20"/>
      <c r="Q754" s="20" t="s">
        <v>2328</v>
      </c>
      <c r="R754" s="20">
        <v>58</v>
      </c>
      <c r="S754" s="20">
        <v>3221082005</v>
      </c>
      <c r="T754" s="20"/>
      <c r="U754" s="20" t="s">
        <v>59</v>
      </c>
    </row>
    <row r="755" spans="1:21" ht="15.75" customHeight="1">
      <c r="A755" s="20">
        <v>720</v>
      </c>
      <c r="B755" s="20" t="s">
        <v>2624</v>
      </c>
      <c r="C755" s="20" t="s">
        <v>1489</v>
      </c>
      <c r="D755" s="163" t="s">
        <v>2317</v>
      </c>
      <c r="E755" s="156">
        <v>44572</v>
      </c>
      <c r="F755" s="159">
        <v>3</v>
      </c>
      <c r="G755" s="159" t="s">
        <v>1512</v>
      </c>
      <c r="H755" s="20" t="s">
        <v>1040</v>
      </c>
      <c r="I755" s="164" t="s">
        <v>2329</v>
      </c>
      <c r="J755" s="164" t="s">
        <v>1346</v>
      </c>
      <c r="K755" s="165">
        <v>0.1</v>
      </c>
      <c r="L755" s="20">
        <v>14</v>
      </c>
      <c r="M755" s="20">
        <v>13</v>
      </c>
      <c r="N755" s="20"/>
      <c r="O755" s="20">
        <v>13</v>
      </c>
      <c r="P755" s="20"/>
      <c r="Q755" s="20" t="s">
        <v>2330</v>
      </c>
      <c r="R755" s="20">
        <v>47</v>
      </c>
      <c r="S755" s="20">
        <v>3221082005</v>
      </c>
      <c r="T755" s="20" t="s">
        <v>1293</v>
      </c>
      <c r="U755" s="20" t="s">
        <v>59</v>
      </c>
    </row>
    <row r="756" spans="1:21" ht="15.75" customHeight="1">
      <c r="A756" s="20">
        <v>721</v>
      </c>
      <c r="B756" s="20" t="s">
        <v>2624</v>
      </c>
      <c r="C756" s="20" t="s">
        <v>1489</v>
      </c>
      <c r="D756" s="163" t="s">
        <v>2317</v>
      </c>
      <c r="E756" s="156">
        <v>44572</v>
      </c>
      <c r="F756" s="159">
        <v>3</v>
      </c>
      <c r="G756" s="159" t="s">
        <v>1512</v>
      </c>
      <c r="H756" s="20" t="s">
        <v>1055</v>
      </c>
      <c r="I756" s="164" t="s">
        <v>2331</v>
      </c>
      <c r="J756" s="164" t="s">
        <v>1349</v>
      </c>
      <c r="K756" s="165">
        <v>0.1</v>
      </c>
      <c r="L756" s="20">
        <v>1</v>
      </c>
      <c r="M756" s="20">
        <v>1</v>
      </c>
      <c r="N756" s="20"/>
      <c r="O756" s="20">
        <v>1</v>
      </c>
      <c r="P756" s="20"/>
      <c r="Q756" s="20" t="s">
        <v>2332</v>
      </c>
      <c r="R756" s="20">
        <v>4</v>
      </c>
      <c r="S756" s="20">
        <v>3221082005</v>
      </c>
      <c r="T756" s="20" t="s">
        <v>1293</v>
      </c>
      <c r="U756" s="20" t="s">
        <v>59</v>
      </c>
    </row>
    <row r="757" spans="1:21" ht="15.75" customHeight="1">
      <c r="A757" s="20">
        <v>722</v>
      </c>
      <c r="B757" s="20" t="s">
        <v>2624</v>
      </c>
      <c r="C757" s="20" t="s">
        <v>1489</v>
      </c>
      <c r="D757" s="163" t="s">
        <v>2317</v>
      </c>
      <c r="E757" s="156">
        <v>44572</v>
      </c>
      <c r="F757" s="159">
        <v>3</v>
      </c>
      <c r="G757" s="159" t="s">
        <v>1512</v>
      </c>
      <c r="H757" s="20" t="s">
        <v>1055</v>
      </c>
      <c r="I757" s="164" t="s">
        <v>2331</v>
      </c>
      <c r="J757" s="164" t="s">
        <v>1315</v>
      </c>
      <c r="K757" s="165">
        <v>0.1</v>
      </c>
      <c r="L757" s="20">
        <v>3</v>
      </c>
      <c r="M757" s="20">
        <v>3</v>
      </c>
      <c r="N757" s="20"/>
      <c r="O757" s="20">
        <v>3</v>
      </c>
      <c r="P757" s="20"/>
      <c r="Q757" s="20" t="s">
        <v>2333</v>
      </c>
      <c r="R757" s="20">
        <v>11</v>
      </c>
      <c r="S757" s="20">
        <v>3221082005</v>
      </c>
      <c r="T757" s="20" t="s">
        <v>1293</v>
      </c>
      <c r="U757" s="20" t="s">
        <v>59</v>
      </c>
    </row>
    <row r="758" spans="1:21" ht="15.75" customHeight="1">
      <c r="A758" s="20">
        <v>723</v>
      </c>
      <c r="B758" s="20" t="s">
        <v>2624</v>
      </c>
      <c r="C758" s="20" t="s">
        <v>1489</v>
      </c>
      <c r="D758" s="163" t="s">
        <v>2317</v>
      </c>
      <c r="E758" s="156">
        <v>44572</v>
      </c>
      <c r="F758" s="159">
        <v>3</v>
      </c>
      <c r="G758" s="159" t="s">
        <v>1512</v>
      </c>
      <c r="H758" s="20" t="s">
        <v>1055</v>
      </c>
      <c r="I758" s="164" t="s">
        <v>2331</v>
      </c>
      <c r="J758" s="164" t="s">
        <v>1702</v>
      </c>
      <c r="K758" s="165">
        <v>0.1</v>
      </c>
      <c r="L758" s="20">
        <v>3</v>
      </c>
      <c r="M758" s="20">
        <v>3</v>
      </c>
      <c r="N758" s="20"/>
      <c r="O758" s="20">
        <v>3</v>
      </c>
      <c r="P758" s="20"/>
      <c r="Q758" s="20" t="s">
        <v>2334</v>
      </c>
      <c r="R758" s="20">
        <v>11</v>
      </c>
      <c r="S758" s="20">
        <v>3221082005</v>
      </c>
      <c r="T758" s="20" t="s">
        <v>1293</v>
      </c>
      <c r="U758" s="20" t="s">
        <v>59</v>
      </c>
    </row>
    <row r="759" spans="1:21" ht="15.75" customHeight="1">
      <c r="A759" s="20">
        <v>724</v>
      </c>
      <c r="B759" s="20" t="s">
        <v>2624</v>
      </c>
      <c r="C759" s="20" t="s">
        <v>1796</v>
      </c>
      <c r="D759" s="163" t="s">
        <v>2335</v>
      </c>
      <c r="E759" s="156">
        <v>44575</v>
      </c>
      <c r="F759" s="159">
        <v>3</v>
      </c>
      <c r="G759" s="159" t="s">
        <v>1512</v>
      </c>
      <c r="H759" s="20" t="s">
        <v>1055</v>
      </c>
      <c r="I759" s="164">
        <v>37</v>
      </c>
      <c r="J759" s="164">
        <v>3</v>
      </c>
      <c r="K759" s="165">
        <v>9</v>
      </c>
      <c r="L759" s="20">
        <v>15</v>
      </c>
      <c r="M759" s="20">
        <v>13</v>
      </c>
      <c r="N759" s="20">
        <v>5</v>
      </c>
      <c r="O759" s="20">
        <v>8</v>
      </c>
      <c r="P759" s="20"/>
      <c r="Q759" s="20" t="s">
        <v>2336</v>
      </c>
      <c r="R759" s="20">
        <v>405</v>
      </c>
      <c r="S759" s="20">
        <v>3222755400</v>
      </c>
      <c r="T759" s="20" t="s">
        <v>1293</v>
      </c>
      <c r="U759" s="20" t="s">
        <v>1419</v>
      </c>
    </row>
    <row r="760" spans="1:21" ht="15.75" customHeight="1">
      <c r="A760" s="20">
        <v>725</v>
      </c>
      <c r="B760" s="20" t="s">
        <v>2624</v>
      </c>
      <c r="C760" s="20" t="s">
        <v>1489</v>
      </c>
      <c r="D760" s="163" t="s">
        <v>2337</v>
      </c>
      <c r="E760" s="156">
        <v>44578</v>
      </c>
      <c r="F760" s="159">
        <v>4</v>
      </c>
      <c r="G760" s="159" t="s">
        <v>1512</v>
      </c>
      <c r="H760" s="20" t="s">
        <v>1040</v>
      </c>
      <c r="I760" s="164" t="s">
        <v>2338</v>
      </c>
      <c r="J760" s="164" t="s">
        <v>1349</v>
      </c>
      <c r="K760" s="165">
        <v>0.5</v>
      </c>
      <c r="L760" s="20">
        <v>7</v>
      </c>
      <c r="M760" s="20">
        <v>6</v>
      </c>
      <c r="N760" s="20">
        <v>3</v>
      </c>
      <c r="O760" s="20">
        <v>3</v>
      </c>
      <c r="P760" s="20"/>
      <c r="Q760" s="20" t="s">
        <v>2339</v>
      </c>
      <c r="R760" s="20">
        <v>315</v>
      </c>
      <c r="S760" s="20">
        <v>3221082005</v>
      </c>
      <c r="T760" s="20"/>
      <c r="U760" s="20" t="s">
        <v>59</v>
      </c>
    </row>
    <row r="761" spans="1:21" ht="15.75" customHeight="1">
      <c r="A761" s="20">
        <v>726</v>
      </c>
      <c r="B761" s="20" t="s">
        <v>2624</v>
      </c>
      <c r="C761" s="20" t="s">
        <v>1489</v>
      </c>
      <c r="D761" s="163" t="s">
        <v>2337</v>
      </c>
      <c r="E761" s="156">
        <v>44578</v>
      </c>
      <c r="F761" s="159">
        <v>3</v>
      </c>
      <c r="G761" s="159" t="s">
        <v>1512</v>
      </c>
      <c r="H761" s="20" t="s">
        <v>1055</v>
      </c>
      <c r="I761" s="164" t="s">
        <v>2329</v>
      </c>
      <c r="J761" s="164" t="s">
        <v>1346</v>
      </c>
      <c r="K761" s="165">
        <v>0.1</v>
      </c>
      <c r="L761" s="20">
        <v>3</v>
      </c>
      <c r="M761" s="20">
        <v>3</v>
      </c>
      <c r="N761" s="20">
        <v>0</v>
      </c>
      <c r="O761" s="20">
        <v>3</v>
      </c>
      <c r="P761" s="20"/>
      <c r="Q761" s="20" t="s">
        <v>2340</v>
      </c>
      <c r="R761" s="20">
        <v>18</v>
      </c>
      <c r="S761" s="20">
        <v>3221082005</v>
      </c>
      <c r="T761" s="20" t="s">
        <v>2341</v>
      </c>
      <c r="U761" s="20" t="s">
        <v>59</v>
      </c>
    </row>
    <row r="762" spans="1:21" ht="15.75" customHeight="1">
      <c r="A762" s="20">
        <v>727</v>
      </c>
      <c r="B762" s="20" t="s">
        <v>2624</v>
      </c>
      <c r="C762" s="20" t="s">
        <v>1489</v>
      </c>
      <c r="D762" s="163" t="s">
        <v>2337</v>
      </c>
      <c r="E762" s="156">
        <v>44578</v>
      </c>
      <c r="F762" s="159">
        <v>3</v>
      </c>
      <c r="G762" s="159" t="s">
        <v>1512</v>
      </c>
      <c r="H762" s="20" t="s">
        <v>1055</v>
      </c>
      <c r="I762" s="164" t="s">
        <v>1751</v>
      </c>
      <c r="J762" s="164" t="s">
        <v>2325</v>
      </c>
      <c r="K762" s="165">
        <v>0.1</v>
      </c>
      <c r="L762" s="20">
        <v>2</v>
      </c>
      <c r="M762" s="20">
        <v>2</v>
      </c>
      <c r="N762" s="20">
        <v>2</v>
      </c>
      <c r="O762" s="20">
        <v>0</v>
      </c>
      <c r="P762" s="20"/>
      <c r="Q762" s="20" t="s">
        <v>2342</v>
      </c>
      <c r="R762" s="20">
        <v>219</v>
      </c>
      <c r="S762" s="20">
        <v>3221082005</v>
      </c>
      <c r="T762" s="20"/>
      <c r="U762" s="20" t="s">
        <v>59</v>
      </c>
    </row>
    <row r="763" spans="1:21" ht="15.75" customHeight="1">
      <c r="A763" s="20">
        <v>728</v>
      </c>
      <c r="B763" s="20" t="s">
        <v>2624</v>
      </c>
      <c r="C763" s="20" t="s">
        <v>1489</v>
      </c>
      <c r="D763" s="163" t="s">
        <v>2337</v>
      </c>
      <c r="E763" s="156">
        <v>44578</v>
      </c>
      <c r="F763" s="159">
        <v>3</v>
      </c>
      <c r="G763" s="159" t="s">
        <v>1512</v>
      </c>
      <c r="H763" s="20" t="s">
        <v>1055</v>
      </c>
      <c r="I763" s="164" t="s">
        <v>1751</v>
      </c>
      <c r="J763" s="164" t="s">
        <v>2343</v>
      </c>
      <c r="K763" s="165">
        <v>0.5</v>
      </c>
      <c r="L763" s="20">
        <v>13</v>
      </c>
      <c r="M763" s="20">
        <v>12</v>
      </c>
      <c r="N763" s="20">
        <v>10</v>
      </c>
      <c r="O763" s="20">
        <v>2</v>
      </c>
      <c r="P763" s="20"/>
      <c r="Q763" s="20" t="s">
        <v>2344</v>
      </c>
      <c r="R763" s="20">
        <v>1101</v>
      </c>
      <c r="S763" s="20">
        <v>3221082005</v>
      </c>
      <c r="T763" s="20"/>
      <c r="U763" s="20" t="s">
        <v>59</v>
      </c>
    </row>
    <row r="764" spans="1:21" ht="15.75" customHeight="1">
      <c r="A764" s="20">
        <v>729</v>
      </c>
      <c r="B764" s="20" t="s">
        <v>2624</v>
      </c>
      <c r="C764" s="20" t="s">
        <v>1489</v>
      </c>
      <c r="D764" s="163" t="s">
        <v>2337</v>
      </c>
      <c r="E764" s="156">
        <v>44578</v>
      </c>
      <c r="F764" s="159">
        <v>4</v>
      </c>
      <c r="G764" s="159" t="s">
        <v>1512</v>
      </c>
      <c r="H764" s="20" t="s">
        <v>1055</v>
      </c>
      <c r="I764" s="164" t="s">
        <v>1765</v>
      </c>
      <c r="J764" s="164" t="s">
        <v>2345</v>
      </c>
      <c r="K764" s="165">
        <v>0.3</v>
      </c>
      <c r="L764" s="20">
        <v>6</v>
      </c>
      <c r="M764" s="20">
        <v>5</v>
      </c>
      <c r="N764" s="20">
        <v>4</v>
      </c>
      <c r="O764" s="20">
        <v>1</v>
      </c>
      <c r="P764" s="20"/>
      <c r="Q764" s="20" t="s">
        <v>2346</v>
      </c>
      <c r="R764" s="20">
        <v>441</v>
      </c>
      <c r="S764" s="20">
        <v>3221082005</v>
      </c>
      <c r="T764" s="20"/>
      <c r="U764" s="20" t="s">
        <v>59</v>
      </c>
    </row>
    <row r="765" spans="1:21" ht="15.75" customHeight="1">
      <c r="A765" s="20">
        <v>730</v>
      </c>
      <c r="B765" s="20" t="s">
        <v>2624</v>
      </c>
      <c r="C765" s="20" t="s">
        <v>1489</v>
      </c>
      <c r="D765" s="163" t="s">
        <v>2337</v>
      </c>
      <c r="E765" s="156">
        <v>44578</v>
      </c>
      <c r="F765" s="159">
        <v>3</v>
      </c>
      <c r="G765" s="159" t="s">
        <v>1512</v>
      </c>
      <c r="H765" s="20" t="s">
        <v>1055</v>
      </c>
      <c r="I765" s="164" t="s">
        <v>2347</v>
      </c>
      <c r="J765" s="164" t="s">
        <v>1359</v>
      </c>
      <c r="K765" s="165">
        <v>0.4</v>
      </c>
      <c r="L765" s="20">
        <v>8</v>
      </c>
      <c r="M765" s="20">
        <v>7</v>
      </c>
      <c r="N765" s="20">
        <v>5</v>
      </c>
      <c r="O765" s="20">
        <v>2</v>
      </c>
      <c r="P765" s="20"/>
      <c r="Q765" s="20" t="s">
        <v>2348</v>
      </c>
      <c r="R765" s="20">
        <v>578</v>
      </c>
      <c r="S765" s="20">
        <v>3221082005</v>
      </c>
      <c r="T765" s="20"/>
      <c r="U765" s="20" t="s">
        <v>59</v>
      </c>
    </row>
    <row r="766" spans="1:21" ht="15.75" customHeight="1">
      <c r="A766" s="20">
        <v>731</v>
      </c>
      <c r="B766" s="20" t="s">
        <v>2624</v>
      </c>
      <c r="C766" s="20" t="s">
        <v>1489</v>
      </c>
      <c r="D766" s="163" t="s">
        <v>2337</v>
      </c>
      <c r="E766" s="156">
        <v>44578</v>
      </c>
      <c r="F766" s="159">
        <v>3</v>
      </c>
      <c r="G766" s="159" t="s">
        <v>1512</v>
      </c>
      <c r="H766" s="20" t="s">
        <v>1055</v>
      </c>
      <c r="I766" s="164" t="s">
        <v>2347</v>
      </c>
      <c r="J766" s="164" t="s">
        <v>1346</v>
      </c>
      <c r="K766" s="165">
        <v>0.5</v>
      </c>
      <c r="L766" s="20">
        <v>10</v>
      </c>
      <c r="M766" s="20">
        <v>9</v>
      </c>
      <c r="N766" s="20">
        <v>6</v>
      </c>
      <c r="O766" s="20">
        <v>3</v>
      </c>
      <c r="P766" s="20"/>
      <c r="Q766" s="20" t="s">
        <v>2349</v>
      </c>
      <c r="R766" s="20">
        <v>572</v>
      </c>
      <c r="S766" s="20">
        <v>3221082005</v>
      </c>
      <c r="T766" s="20"/>
      <c r="U766" s="20" t="s">
        <v>59</v>
      </c>
    </row>
    <row r="767" spans="1:21" ht="15.75" customHeight="1">
      <c r="A767" s="20">
        <v>732</v>
      </c>
      <c r="B767" s="20" t="s">
        <v>2624</v>
      </c>
      <c r="C767" s="20" t="s">
        <v>1280</v>
      </c>
      <c r="D767" s="163" t="s">
        <v>2350</v>
      </c>
      <c r="E767" s="156">
        <v>44578</v>
      </c>
      <c r="F767" s="159">
        <v>4</v>
      </c>
      <c r="G767" s="159" t="s">
        <v>1512</v>
      </c>
      <c r="H767" s="20" t="s">
        <v>1055</v>
      </c>
      <c r="I767" s="164">
        <v>171</v>
      </c>
      <c r="J767" s="164">
        <v>27</v>
      </c>
      <c r="K767" s="165">
        <v>2.1</v>
      </c>
      <c r="L767" s="20">
        <v>66</v>
      </c>
      <c r="M767" s="20">
        <v>59</v>
      </c>
      <c r="N767" s="20">
        <v>39</v>
      </c>
      <c r="O767" s="20">
        <v>19</v>
      </c>
      <c r="P767" s="20"/>
      <c r="Q767" s="20" t="s">
        <v>2351</v>
      </c>
      <c r="R767" s="20">
        <v>3969</v>
      </c>
      <c r="S767" s="20">
        <v>3222455400</v>
      </c>
      <c r="T767" s="20" t="s">
        <v>1293</v>
      </c>
      <c r="U767" s="20" t="s">
        <v>864</v>
      </c>
    </row>
    <row r="768" spans="1:21" ht="15.75" customHeight="1">
      <c r="A768" s="20">
        <v>733</v>
      </c>
      <c r="B768" s="20" t="s">
        <v>2624</v>
      </c>
      <c r="C768" s="20" t="s">
        <v>1294</v>
      </c>
      <c r="D768" s="163" t="s">
        <v>2352</v>
      </c>
      <c r="E768" s="156">
        <v>44579</v>
      </c>
      <c r="F768" s="159">
        <v>2</v>
      </c>
      <c r="G768" s="159" t="s">
        <v>1512</v>
      </c>
      <c r="H768" s="20" t="s">
        <v>1055</v>
      </c>
      <c r="I768" s="164" t="s">
        <v>2283</v>
      </c>
      <c r="J768" s="164">
        <v>4</v>
      </c>
      <c r="K768" s="165">
        <v>0.5</v>
      </c>
      <c r="L768" s="20">
        <v>8</v>
      </c>
      <c r="M768" s="20">
        <v>7</v>
      </c>
      <c r="N768" s="20"/>
      <c r="O768" s="20">
        <v>7</v>
      </c>
      <c r="P768" s="20"/>
      <c r="Q768" s="20" t="s">
        <v>2353</v>
      </c>
      <c r="R768" s="20">
        <v>25</v>
      </c>
      <c r="S768" s="20">
        <v>3221055600</v>
      </c>
      <c r="T768" s="20"/>
      <c r="U768" s="20" t="s">
        <v>1297</v>
      </c>
    </row>
    <row r="769" spans="1:21" ht="15.75" customHeight="1">
      <c r="A769" s="20">
        <v>734</v>
      </c>
      <c r="B769" s="20" t="s">
        <v>2624</v>
      </c>
      <c r="C769" s="20" t="s">
        <v>1294</v>
      </c>
      <c r="D769" s="163" t="s">
        <v>2352</v>
      </c>
      <c r="E769" s="156">
        <v>44579</v>
      </c>
      <c r="F769" s="159">
        <v>3</v>
      </c>
      <c r="G769" s="159" t="s">
        <v>1512</v>
      </c>
      <c r="H769" s="20" t="s">
        <v>1055</v>
      </c>
      <c r="I769" s="164" t="s">
        <v>1697</v>
      </c>
      <c r="J769" s="164" t="s">
        <v>1702</v>
      </c>
      <c r="K769" s="165">
        <v>0.2</v>
      </c>
      <c r="L769" s="20">
        <v>1</v>
      </c>
      <c r="M769" s="20">
        <v>1</v>
      </c>
      <c r="N769" s="20"/>
      <c r="O769" s="20">
        <v>1</v>
      </c>
      <c r="P769" s="20"/>
      <c r="Q769" s="20" t="s">
        <v>2354</v>
      </c>
      <c r="R769" s="20">
        <v>4</v>
      </c>
      <c r="S769" s="20">
        <v>3221055600</v>
      </c>
      <c r="T769" s="20"/>
      <c r="U769" s="20" t="s">
        <v>1297</v>
      </c>
    </row>
    <row r="770" spans="1:21" ht="15.75" customHeight="1">
      <c r="A770" s="20">
        <v>735</v>
      </c>
      <c r="B770" s="20" t="s">
        <v>2624</v>
      </c>
      <c r="C770" s="20" t="s">
        <v>1294</v>
      </c>
      <c r="D770" s="163" t="s">
        <v>2352</v>
      </c>
      <c r="E770" s="156">
        <v>44579</v>
      </c>
      <c r="F770" s="159">
        <v>3</v>
      </c>
      <c r="G770" s="159" t="s">
        <v>1512</v>
      </c>
      <c r="H770" s="20" t="s">
        <v>1055</v>
      </c>
      <c r="I770" s="164" t="s">
        <v>1697</v>
      </c>
      <c r="J770" s="164" t="s">
        <v>2345</v>
      </c>
      <c r="K770" s="165">
        <v>0.2</v>
      </c>
      <c r="L770" s="20">
        <v>2</v>
      </c>
      <c r="M770" s="20">
        <v>2</v>
      </c>
      <c r="N770" s="20"/>
      <c r="O770" s="20">
        <v>2</v>
      </c>
      <c r="P770" s="20"/>
      <c r="Q770" s="20" t="s">
        <v>2355</v>
      </c>
      <c r="R770" s="20">
        <v>7</v>
      </c>
      <c r="S770" s="20">
        <v>3221055600</v>
      </c>
      <c r="T770" s="20"/>
      <c r="U770" s="20" t="s">
        <v>1297</v>
      </c>
    </row>
    <row r="771" spans="1:21" ht="15.75" customHeight="1">
      <c r="A771" s="20">
        <v>736</v>
      </c>
      <c r="B771" s="20" t="s">
        <v>2624</v>
      </c>
      <c r="C771" s="20" t="s">
        <v>1294</v>
      </c>
      <c r="D771" s="163" t="s">
        <v>2352</v>
      </c>
      <c r="E771" s="156">
        <v>44579</v>
      </c>
      <c r="F771" s="159">
        <v>3</v>
      </c>
      <c r="G771" s="159" t="s">
        <v>1512</v>
      </c>
      <c r="H771" s="20" t="s">
        <v>1055</v>
      </c>
      <c r="I771" s="164" t="s">
        <v>1699</v>
      </c>
      <c r="J771" s="164" t="s">
        <v>1702</v>
      </c>
      <c r="K771" s="165">
        <v>0.3</v>
      </c>
      <c r="L771" s="20">
        <v>5</v>
      </c>
      <c r="M771" s="20">
        <v>5</v>
      </c>
      <c r="N771" s="20">
        <v>1</v>
      </c>
      <c r="O771" s="20">
        <v>4</v>
      </c>
      <c r="P771" s="20"/>
      <c r="Q771" s="20" t="s">
        <v>2356</v>
      </c>
      <c r="R771" s="20">
        <v>148</v>
      </c>
      <c r="S771" s="20">
        <v>3221055600</v>
      </c>
      <c r="T771" s="20" t="s">
        <v>1293</v>
      </c>
      <c r="U771" s="20" t="s">
        <v>1297</v>
      </c>
    </row>
    <row r="772" spans="1:21" ht="15.75" customHeight="1">
      <c r="A772" s="20">
        <v>737</v>
      </c>
      <c r="B772" s="20" t="s">
        <v>2624</v>
      </c>
      <c r="C772" s="20" t="s">
        <v>1294</v>
      </c>
      <c r="D772" s="163" t="s">
        <v>2352</v>
      </c>
      <c r="E772" s="156">
        <v>44579</v>
      </c>
      <c r="F772" s="159">
        <v>3</v>
      </c>
      <c r="G772" s="159" t="s">
        <v>1512</v>
      </c>
      <c r="H772" s="20" t="s">
        <v>1055</v>
      </c>
      <c r="I772" s="164" t="s">
        <v>1699</v>
      </c>
      <c r="J772" s="164" t="s">
        <v>1407</v>
      </c>
      <c r="K772" s="165">
        <v>2.1</v>
      </c>
      <c r="L772" s="20">
        <v>11</v>
      </c>
      <c r="M772" s="20">
        <v>10</v>
      </c>
      <c r="N772" s="20">
        <v>2</v>
      </c>
      <c r="O772" s="20">
        <v>8</v>
      </c>
      <c r="P772" s="20"/>
      <c r="Q772" s="20" t="s">
        <v>2357</v>
      </c>
      <c r="R772" s="20">
        <v>257</v>
      </c>
      <c r="S772" s="20">
        <v>3221055600</v>
      </c>
      <c r="T772" s="20" t="s">
        <v>1293</v>
      </c>
      <c r="U772" s="20" t="s">
        <v>1297</v>
      </c>
    </row>
    <row r="773" spans="1:21" ht="15.75" customHeight="1">
      <c r="A773" s="20">
        <v>738</v>
      </c>
      <c r="B773" s="20" t="s">
        <v>2624</v>
      </c>
      <c r="C773" s="20" t="s">
        <v>1294</v>
      </c>
      <c r="D773" s="163" t="s">
        <v>2352</v>
      </c>
      <c r="E773" s="156">
        <v>44579</v>
      </c>
      <c r="F773" s="159">
        <v>2</v>
      </c>
      <c r="G773" s="159" t="s">
        <v>1512</v>
      </c>
      <c r="H773" s="20" t="s">
        <v>1055</v>
      </c>
      <c r="I773" s="164" t="s">
        <v>2358</v>
      </c>
      <c r="J773" s="164" t="s">
        <v>1349</v>
      </c>
      <c r="K773" s="165">
        <v>2.2000000000000002</v>
      </c>
      <c r="L773" s="20">
        <v>9</v>
      </c>
      <c r="M773" s="20">
        <v>8</v>
      </c>
      <c r="N773" s="20"/>
      <c r="O773" s="20">
        <v>8</v>
      </c>
      <c r="P773" s="20"/>
      <c r="Q773" s="20" t="s">
        <v>2359</v>
      </c>
      <c r="R773" s="20">
        <v>29</v>
      </c>
      <c r="S773" s="20">
        <v>3221055600</v>
      </c>
      <c r="T773" s="20"/>
      <c r="U773" s="20" t="s">
        <v>1297</v>
      </c>
    </row>
    <row r="774" spans="1:21" ht="15.75" customHeight="1">
      <c r="A774" s="20">
        <v>739</v>
      </c>
      <c r="B774" s="20" t="s">
        <v>2624</v>
      </c>
      <c r="C774" s="20" t="s">
        <v>1280</v>
      </c>
      <c r="D774" s="163" t="s">
        <v>2360</v>
      </c>
      <c r="E774" s="156">
        <v>44586</v>
      </c>
      <c r="F774" s="159">
        <v>3</v>
      </c>
      <c r="G774" s="159" t="s">
        <v>1512</v>
      </c>
      <c r="H774" s="20" t="s">
        <v>1055</v>
      </c>
      <c r="I774" s="164">
        <v>87</v>
      </c>
      <c r="J774" s="164">
        <v>4</v>
      </c>
      <c r="K774" s="165">
        <v>4</v>
      </c>
      <c r="L774" s="20">
        <v>7</v>
      </c>
      <c r="M774" s="20">
        <v>6</v>
      </c>
      <c r="N774" s="20">
        <v>4</v>
      </c>
      <c r="O774" s="20">
        <v>2</v>
      </c>
      <c r="P774" s="20"/>
      <c r="Q774" s="20" t="s">
        <v>2361</v>
      </c>
      <c r="R774" s="20">
        <v>445</v>
      </c>
      <c r="S774" s="20">
        <v>3222455400</v>
      </c>
      <c r="T774" s="20"/>
      <c r="U774" s="20" t="s">
        <v>864</v>
      </c>
    </row>
    <row r="775" spans="1:21" ht="15.75" customHeight="1">
      <c r="A775" s="20">
        <v>740</v>
      </c>
      <c r="B775" s="20" t="s">
        <v>2624</v>
      </c>
      <c r="C775" s="20" t="s">
        <v>1280</v>
      </c>
      <c r="D775" s="163" t="s">
        <v>2360</v>
      </c>
      <c r="E775" s="156">
        <v>44586</v>
      </c>
      <c r="F775" s="159">
        <v>3</v>
      </c>
      <c r="G775" s="159" t="s">
        <v>1512</v>
      </c>
      <c r="H775" s="20" t="s">
        <v>1055</v>
      </c>
      <c r="I775" s="164">
        <v>87</v>
      </c>
      <c r="J775" s="167" t="s">
        <v>2362</v>
      </c>
      <c r="K775" s="165">
        <v>4.5</v>
      </c>
      <c r="L775" s="20">
        <v>14</v>
      </c>
      <c r="M775" s="20">
        <v>13</v>
      </c>
      <c r="N775" s="20">
        <v>7</v>
      </c>
      <c r="O775" s="20">
        <v>6</v>
      </c>
      <c r="P775" s="20"/>
      <c r="Q775" s="20" t="s">
        <v>2363</v>
      </c>
      <c r="R775" s="20">
        <v>858</v>
      </c>
      <c r="S775" s="20">
        <v>3222455400</v>
      </c>
      <c r="T775" s="20"/>
      <c r="U775" s="20" t="s">
        <v>864</v>
      </c>
    </row>
    <row r="776" spans="1:21" ht="15.75" customHeight="1">
      <c r="A776" s="20">
        <v>741</v>
      </c>
      <c r="B776" s="20" t="s">
        <v>2624</v>
      </c>
      <c r="C776" s="20" t="s">
        <v>1280</v>
      </c>
      <c r="D776" s="163" t="s">
        <v>2360</v>
      </c>
      <c r="E776" s="156">
        <v>44586</v>
      </c>
      <c r="F776" s="159">
        <v>3</v>
      </c>
      <c r="G776" s="159" t="s">
        <v>1512</v>
      </c>
      <c r="H776" s="20" t="s">
        <v>1055</v>
      </c>
      <c r="I776" s="164">
        <v>87</v>
      </c>
      <c r="J776" s="167" t="s">
        <v>2364</v>
      </c>
      <c r="K776" s="165">
        <v>4.5999999999999996</v>
      </c>
      <c r="L776" s="20">
        <v>13</v>
      </c>
      <c r="M776" s="20">
        <v>12</v>
      </c>
      <c r="N776" s="20">
        <v>10</v>
      </c>
      <c r="O776" s="20">
        <v>2</v>
      </c>
      <c r="P776" s="20"/>
      <c r="Q776" s="20" t="s">
        <v>2365</v>
      </c>
      <c r="R776" s="20">
        <v>1195</v>
      </c>
      <c r="S776" s="20">
        <v>3222455400</v>
      </c>
      <c r="T776" s="20"/>
      <c r="U776" s="20" t="s">
        <v>864</v>
      </c>
    </row>
    <row r="777" spans="1:21" ht="15.75" customHeight="1">
      <c r="A777" s="20">
        <v>742</v>
      </c>
      <c r="B777" s="20" t="s">
        <v>2624</v>
      </c>
      <c r="C777" s="20" t="s">
        <v>1280</v>
      </c>
      <c r="D777" s="163" t="s">
        <v>2366</v>
      </c>
      <c r="E777" s="156">
        <v>44586</v>
      </c>
      <c r="F777" s="159">
        <v>3</v>
      </c>
      <c r="G777" s="159" t="s">
        <v>1512</v>
      </c>
      <c r="H777" s="20" t="s">
        <v>1055</v>
      </c>
      <c r="I777" s="164">
        <v>46</v>
      </c>
      <c r="J777" s="164">
        <v>8</v>
      </c>
      <c r="K777" s="165">
        <v>2.2000000000000002</v>
      </c>
      <c r="L777" s="20">
        <v>3</v>
      </c>
      <c r="M777" s="20">
        <v>3</v>
      </c>
      <c r="N777" s="20">
        <v>3</v>
      </c>
      <c r="O777" s="20"/>
      <c r="P777" s="20"/>
      <c r="Q777" s="20" t="s">
        <v>2367</v>
      </c>
      <c r="R777" s="20">
        <v>399</v>
      </c>
      <c r="S777" s="20">
        <v>3222455400</v>
      </c>
      <c r="T777" s="20"/>
      <c r="U777" s="20" t="s">
        <v>864</v>
      </c>
    </row>
    <row r="778" spans="1:21" ht="15.75" customHeight="1">
      <c r="A778" s="20">
        <v>743</v>
      </c>
      <c r="B778" s="20" t="s">
        <v>2624</v>
      </c>
      <c r="C778" s="20" t="s">
        <v>1280</v>
      </c>
      <c r="D778" s="163" t="s">
        <v>2366</v>
      </c>
      <c r="E778" s="156">
        <v>44586</v>
      </c>
      <c r="F778" s="159">
        <v>3</v>
      </c>
      <c r="G778" s="159" t="s">
        <v>1512</v>
      </c>
      <c r="H778" s="20" t="s">
        <v>1055</v>
      </c>
      <c r="I778" s="164">
        <v>47</v>
      </c>
      <c r="J778" s="164">
        <v>14</v>
      </c>
      <c r="K778" s="165">
        <v>2.2000000000000002</v>
      </c>
      <c r="L778" s="20">
        <v>6</v>
      </c>
      <c r="M778" s="20">
        <v>5</v>
      </c>
      <c r="N778" s="20">
        <v>3</v>
      </c>
      <c r="O778" s="20">
        <v>2</v>
      </c>
      <c r="P778" s="20"/>
      <c r="Q778" s="20" t="s">
        <v>2368</v>
      </c>
      <c r="R778" s="20">
        <v>359</v>
      </c>
      <c r="S778" s="20">
        <v>3222455400</v>
      </c>
      <c r="T778" s="20"/>
      <c r="U778" s="20" t="s">
        <v>864</v>
      </c>
    </row>
    <row r="779" spans="1:21" ht="15.75" customHeight="1">
      <c r="A779" s="20">
        <v>744</v>
      </c>
      <c r="B779" s="20" t="s">
        <v>2624</v>
      </c>
      <c r="C779" s="20" t="s">
        <v>1280</v>
      </c>
      <c r="D779" s="163" t="s">
        <v>2366</v>
      </c>
      <c r="E779" s="156">
        <v>44586</v>
      </c>
      <c r="F779" s="159">
        <v>3</v>
      </c>
      <c r="G779" s="159" t="s">
        <v>1512</v>
      </c>
      <c r="H779" s="20" t="s">
        <v>1055</v>
      </c>
      <c r="I779" s="164">
        <v>58</v>
      </c>
      <c r="J779" s="164">
        <v>1</v>
      </c>
      <c r="K779" s="165">
        <v>1.8</v>
      </c>
      <c r="L779" s="20">
        <v>13</v>
      </c>
      <c r="M779" s="20">
        <v>12</v>
      </c>
      <c r="N779" s="20">
        <v>6</v>
      </c>
      <c r="O779" s="20">
        <v>6</v>
      </c>
      <c r="P779" s="20"/>
      <c r="Q779" s="20" t="s">
        <v>2369</v>
      </c>
      <c r="R779" s="20">
        <v>772</v>
      </c>
      <c r="S779" s="20">
        <v>3222455400</v>
      </c>
      <c r="T779" s="20"/>
      <c r="U779" s="20" t="s">
        <v>864</v>
      </c>
    </row>
    <row r="780" spans="1:21" ht="15.75" customHeight="1">
      <c r="A780" s="20">
        <v>745</v>
      </c>
      <c r="B780" s="20" t="s">
        <v>2624</v>
      </c>
      <c r="C780" s="20" t="s">
        <v>1796</v>
      </c>
      <c r="D780" s="163" t="s">
        <v>2370</v>
      </c>
      <c r="E780" s="156">
        <v>44592</v>
      </c>
      <c r="F780" s="159">
        <v>3</v>
      </c>
      <c r="G780" s="159" t="s">
        <v>1512</v>
      </c>
      <c r="H780" s="20" t="s">
        <v>1368</v>
      </c>
      <c r="I780" s="164" t="s">
        <v>1491</v>
      </c>
      <c r="J780" s="164" t="s">
        <v>1457</v>
      </c>
      <c r="K780" s="165">
        <v>0.1</v>
      </c>
      <c r="L780" s="20">
        <v>6</v>
      </c>
      <c r="M780" s="20">
        <v>6</v>
      </c>
      <c r="N780" s="20"/>
      <c r="O780" s="20">
        <v>6</v>
      </c>
      <c r="P780" s="20"/>
      <c r="Q780" s="20" t="s">
        <v>2371</v>
      </c>
      <c r="R780" s="20">
        <v>22</v>
      </c>
      <c r="S780" s="20">
        <v>3222755400</v>
      </c>
      <c r="T780" s="20"/>
      <c r="U780" s="20" t="s">
        <v>1419</v>
      </c>
    </row>
    <row r="781" spans="1:21" ht="15.75" customHeight="1">
      <c r="A781" s="20">
        <v>746</v>
      </c>
      <c r="B781" s="20" t="s">
        <v>2624</v>
      </c>
      <c r="C781" s="20" t="s">
        <v>1796</v>
      </c>
      <c r="D781" s="163" t="s">
        <v>2370</v>
      </c>
      <c r="E781" s="156">
        <v>44592</v>
      </c>
      <c r="F781" s="159">
        <v>2</v>
      </c>
      <c r="G781" s="159" t="s">
        <v>1512</v>
      </c>
      <c r="H781" s="20" t="s">
        <v>1055</v>
      </c>
      <c r="I781" s="164" t="s">
        <v>1386</v>
      </c>
      <c r="J781" s="164" t="s">
        <v>1420</v>
      </c>
      <c r="K781" s="165">
        <v>0.6</v>
      </c>
      <c r="L781" s="20">
        <v>7</v>
      </c>
      <c r="M781" s="20">
        <v>6</v>
      </c>
      <c r="N781" s="20">
        <v>1</v>
      </c>
      <c r="O781" s="20">
        <v>5</v>
      </c>
      <c r="P781" s="20"/>
      <c r="Q781" s="20" t="s">
        <v>2372</v>
      </c>
      <c r="R781" s="20">
        <v>104</v>
      </c>
      <c r="S781" s="20">
        <v>3222755400</v>
      </c>
      <c r="T781" s="20"/>
      <c r="U781" s="20" t="s">
        <v>1419</v>
      </c>
    </row>
    <row r="782" spans="1:21" ht="15.75" customHeight="1">
      <c r="A782" s="20">
        <v>747</v>
      </c>
      <c r="B782" s="20" t="s">
        <v>2624</v>
      </c>
      <c r="C782" s="20" t="s">
        <v>1796</v>
      </c>
      <c r="D782" s="163" t="s">
        <v>2370</v>
      </c>
      <c r="E782" s="156">
        <v>44592</v>
      </c>
      <c r="F782" s="159">
        <v>3</v>
      </c>
      <c r="G782" s="159" t="s">
        <v>1512</v>
      </c>
      <c r="H782" s="20" t="s">
        <v>1055</v>
      </c>
      <c r="I782" s="164" t="s">
        <v>1388</v>
      </c>
      <c r="J782" s="164" t="s">
        <v>2373</v>
      </c>
      <c r="K782" s="165">
        <v>0.7</v>
      </c>
      <c r="L782" s="20">
        <v>4</v>
      </c>
      <c r="M782" s="20">
        <v>4</v>
      </c>
      <c r="N782" s="20">
        <v>1</v>
      </c>
      <c r="O782" s="20">
        <v>3</v>
      </c>
      <c r="P782" s="20"/>
      <c r="Q782" s="20" t="s">
        <v>2374</v>
      </c>
      <c r="R782" s="20">
        <v>96</v>
      </c>
      <c r="S782" s="20">
        <v>3222755400</v>
      </c>
      <c r="T782" s="20"/>
      <c r="U782" s="20" t="s">
        <v>1419</v>
      </c>
    </row>
    <row r="783" spans="1:21" ht="15.75" customHeight="1">
      <c r="A783" s="20">
        <v>748</v>
      </c>
      <c r="B783" s="20" t="s">
        <v>2624</v>
      </c>
      <c r="C783" s="20" t="s">
        <v>1796</v>
      </c>
      <c r="D783" s="163" t="s">
        <v>2370</v>
      </c>
      <c r="E783" s="156">
        <v>44592</v>
      </c>
      <c r="F783" s="159">
        <v>3</v>
      </c>
      <c r="G783" s="159" t="s">
        <v>1512</v>
      </c>
      <c r="H783" s="20" t="s">
        <v>1055</v>
      </c>
      <c r="I783" s="164" t="s">
        <v>1388</v>
      </c>
      <c r="J783" s="164" t="s">
        <v>1804</v>
      </c>
      <c r="K783" s="165">
        <v>0.7</v>
      </c>
      <c r="L783" s="20">
        <v>16</v>
      </c>
      <c r="M783" s="20">
        <v>15</v>
      </c>
      <c r="N783" s="20">
        <v>5</v>
      </c>
      <c r="O783" s="20">
        <v>10</v>
      </c>
      <c r="P783" s="20"/>
      <c r="Q783" s="20" t="s">
        <v>2375</v>
      </c>
      <c r="R783" s="20">
        <v>606</v>
      </c>
      <c r="S783" s="20">
        <v>3222755400</v>
      </c>
      <c r="T783" s="20"/>
      <c r="U783" s="20" t="s">
        <v>1419</v>
      </c>
    </row>
    <row r="784" spans="1:21" ht="15.75" customHeight="1">
      <c r="A784" s="20"/>
      <c r="B784" s="20"/>
      <c r="C784" s="20"/>
      <c r="D784" s="163"/>
      <c r="E784" s="156"/>
      <c r="F784" s="159"/>
      <c r="G784" s="159"/>
      <c r="H784" s="20"/>
      <c r="I784" s="164"/>
      <c r="J784" s="164"/>
      <c r="K784" s="165"/>
      <c r="L784" s="20"/>
      <c r="M784" s="20"/>
      <c r="N784" s="20"/>
      <c r="O784" s="20"/>
      <c r="P784" s="20"/>
      <c r="Q784" s="20"/>
      <c r="R784" s="20"/>
      <c r="S784" s="20"/>
      <c r="T784" s="20"/>
      <c r="U784" s="20"/>
    </row>
    <row r="785" spans="1:21" ht="15.75" customHeight="1">
      <c r="A785" s="289" t="s">
        <v>31</v>
      </c>
      <c r="B785" s="290"/>
      <c r="C785" s="290"/>
      <c r="D785" s="290"/>
      <c r="E785" s="290"/>
      <c r="F785" s="290"/>
      <c r="G785" s="290"/>
      <c r="H785" s="290"/>
      <c r="I785" s="290"/>
      <c r="J785" s="290"/>
      <c r="K785" s="290"/>
      <c r="L785" s="290"/>
      <c r="M785" s="290"/>
      <c r="N785" s="290"/>
      <c r="O785" s="290"/>
      <c r="P785" s="290"/>
      <c r="Q785" s="290"/>
      <c r="R785" s="290"/>
      <c r="S785" s="290"/>
      <c r="T785" s="290"/>
      <c r="U785" s="291"/>
    </row>
    <row r="786" spans="1:21" ht="15.75" customHeight="1">
      <c r="A786" s="20"/>
      <c r="B786" s="20"/>
      <c r="C786" s="20"/>
      <c r="D786" s="20"/>
      <c r="E786" s="20"/>
      <c r="F786" s="159"/>
      <c r="G786" s="159"/>
      <c r="H786" s="20"/>
      <c r="I786" s="164"/>
      <c r="J786" s="164"/>
      <c r="K786" s="165"/>
      <c r="L786" s="20"/>
      <c r="M786" s="20"/>
      <c r="N786" s="20"/>
      <c r="O786" s="20"/>
      <c r="P786" s="20"/>
      <c r="Q786" s="20"/>
      <c r="R786" s="20"/>
      <c r="S786" s="20"/>
      <c r="T786" s="20"/>
      <c r="U786" s="20"/>
    </row>
    <row r="787" spans="1:21" ht="15.75" customHeight="1">
      <c r="A787" s="20"/>
      <c r="B787" s="20"/>
      <c r="C787" s="20"/>
      <c r="D787" s="20"/>
      <c r="E787" s="20"/>
      <c r="F787" s="159"/>
      <c r="G787" s="159"/>
      <c r="H787" s="20"/>
      <c r="I787" s="164"/>
      <c r="J787" s="164"/>
      <c r="K787" s="165"/>
      <c r="L787" s="20"/>
      <c r="M787" s="20"/>
      <c r="N787" s="20"/>
      <c r="O787" s="20"/>
      <c r="P787" s="20"/>
      <c r="Q787" s="20"/>
      <c r="R787" s="20"/>
      <c r="S787" s="20"/>
      <c r="T787" s="20"/>
      <c r="U787" s="20"/>
    </row>
    <row r="788" spans="1:21" ht="15.75" customHeight="1">
      <c r="A788" s="20"/>
      <c r="B788" s="20"/>
      <c r="C788" s="20"/>
      <c r="D788" s="20"/>
      <c r="E788" s="20"/>
      <c r="F788" s="159"/>
      <c r="G788" s="159"/>
      <c r="H788" s="20"/>
      <c r="I788" s="164"/>
      <c r="J788" s="164"/>
      <c r="K788" s="165"/>
      <c r="L788" s="20"/>
      <c r="M788" s="20"/>
      <c r="N788" s="20"/>
      <c r="O788" s="20"/>
      <c r="P788" s="20"/>
      <c r="Q788" s="20"/>
      <c r="R788" s="20"/>
      <c r="S788" s="20"/>
      <c r="T788" s="20"/>
      <c r="U788" s="20"/>
    </row>
    <row r="789" spans="1:21" ht="15.75" customHeight="1">
      <c r="A789" s="20"/>
      <c r="B789" s="20"/>
      <c r="C789" s="20"/>
      <c r="D789" s="20"/>
      <c r="E789" s="20"/>
      <c r="F789" s="159"/>
      <c r="G789" s="159"/>
      <c r="H789" s="20"/>
      <c r="I789" s="164"/>
      <c r="J789" s="164"/>
      <c r="K789" s="165"/>
      <c r="L789" s="20"/>
      <c r="M789" s="20"/>
      <c r="N789" s="20"/>
      <c r="O789" s="20"/>
      <c r="P789" s="20"/>
      <c r="Q789" s="20"/>
      <c r="R789" s="20"/>
      <c r="S789" s="20"/>
      <c r="T789" s="20"/>
      <c r="U789" s="20"/>
    </row>
    <row r="790" spans="1:21" ht="15.75" customHeight="1">
      <c r="A790" s="20"/>
      <c r="B790" s="20"/>
      <c r="C790" s="20"/>
      <c r="D790" s="20"/>
      <c r="E790" s="20"/>
      <c r="F790" s="159"/>
      <c r="G790" s="159"/>
      <c r="H790" s="20"/>
      <c r="I790" s="164"/>
      <c r="J790" s="164"/>
      <c r="K790" s="165"/>
      <c r="L790" s="20"/>
      <c r="M790" s="20"/>
      <c r="N790" s="20"/>
      <c r="O790" s="20"/>
      <c r="P790" s="20"/>
      <c r="Q790" s="20"/>
      <c r="R790" s="20"/>
      <c r="S790" s="20"/>
      <c r="T790" s="20"/>
      <c r="U790" s="20"/>
    </row>
    <row r="791" spans="1:21" ht="15.75" customHeight="1">
      <c r="A791" s="20"/>
      <c r="B791" s="20"/>
      <c r="C791" s="20"/>
      <c r="D791" s="20"/>
      <c r="E791" s="20"/>
      <c r="F791" s="159"/>
      <c r="G791" s="159"/>
      <c r="H791" s="20"/>
      <c r="I791" s="164"/>
      <c r="J791" s="164"/>
      <c r="K791" s="165"/>
      <c r="L791" s="20"/>
      <c r="M791" s="20"/>
      <c r="N791" s="20"/>
      <c r="O791" s="20"/>
      <c r="P791" s="20"/>
      <c r="Q791" s="20"/>
      <c r="R791" s="20"/>
      <c r="S791" s="20"/>
      <c r="T791" s="20"/>
      <c r="U791" s="20"/>
    </row>
    <row r="792" spans="1:21" ht="15.75" customHeight="1">
      <c r="A792" s="20"/>
      <c r="B792" s="20"/>
      <c r="C792" s="20"/>
      <c r="D792" s="20"/>
      <c r="E792" s="20"/>
      <c r="F792" s="159"/>
      <c r="G792" s="159"/>
      <c r="H792" s="20"/>
      <c r="I792" s="164"/>
      <c r="J792" s="164"/>
      <c r="K792" s="165"/>
      <c r="L792" s="20"/>
      <c r="M792" s="20"/>
      <c r="N792" s="20"/>
      <c r="O792" s="20"/>
      <c r="P792" s="20"/>
      <c r="Q792" s="20"/>
      <c r="R792" s="20"/>
      <c r="S792" s="20"/>
      <c r="T792" s="20"/>
      <c r="U792" s="20"/>
    </row>
    <row r="793" spans="1:21" ht="15.75" customHeight="1">
      <c r="A793" s="20"/>
      <c r="B793" s="20"/>
      <c r="C793" s="20"/>
      <c r="D793" s="20"/>
      <c r="E793" s="20"/>
      <c r="F793" s="159"/>
      <c r="G793" s="159"/>
      <c r="H793" s="20"/>
      <c r="I793" s="164"/>
      <c r="J793" s="164"/>
      <c r="K793" s="165"/>
      <c r="L793" s="20"/>
      <c r="M793" s="20"/>
      <c r="N793" s="20"/>
      <c r="O793" s="20"/>
      <c r="P793" s="20"/>
      <c r="Q793" s="20"/>
      <c r="R793" s="20"/>
      <c r="S793" s="20"/>
      <c r="T793" s="20"/>
      <c r="U793" s="20"/>
    </row>
    <row r="794" spans="1:21" ht="15.75" customHeight="1">
      <c r="A794" s="20"/>
      <c r="B794" s="20"/>
      <c r="C794" s="20"/>
      <c r="D794" s="20"/>
      <c r="E794" s="20"/>
      <c r="F794" s="159"/>
      <c r="G794" s="159"/>
      <c r="H794" s="20"/>
      <c r="I794" s="164"/>
      <c r="J794" s="164"/>
      <c r="K794" s="165"/>
      <c r="L794" s="20"/>
      <c r="M794" s="20"/>
      <c r="N794" s="20"/>
      <c r="O794" s="20"/>
      <c r="P794" s="20"/>
      <c r="Q794" s="20"/>
      <c r="R794" s="20"/>
      <c r="S794" s="20"/>
      <c r="T794" s="20"/>
      <c r="U794" s="20"/>
    </row>
    <row r="795" spans="1:21" ht="15.75" customHeight="1">
      <c r="A795" s="20"/>
      <c r="B795" s="20"/>
      <c r="C795" s="20"/>
      <c r="D795" s="20"/>
      <c r="E795" s="20"/>
      <c r="F795" s="159"/>
      <c r="G795" s="159"/>
      <c r="H795" s="20"/>
      <c r="I795" s="164"/>
      <c r="J795" s="164"/>
      <c r="K795" s="165"/>
      <c r="L795" s="20"/>
      <c r="M795" s="20"/>
      <c r="N795" s="20"/>
      <c r="O795" s="20"/>
      <c r="P795" s="20"/>
      <c r="Q795" s="20"/>
      <c r="R795" s="20"/>
      <c r="S795" s="20"/>
      <c r="T795" s="20"/>
      <c r="U795" s="20"/>
    </row>
    <row r="796" spans="1:21" ht="15.75" customHeight="1">
      <c r="A796" s="20"/>
      <c r="B796" s="20"/>
      <c r="C796" s="20"/>
      <c r="D796" s="20"/>
      <c r="E796" s="20"/>
      <c r="F796" s="159"/>
      <c r="G796" s="159"/>
      <c r="H796" s="20"/>
      <c r="I796" s="164"/>
      <c r="J796" s="164"/>
      <c r="K796" s="165"/>
      <c r="L796" s="20"/>
      <c r="M796" s="20"/>
      <c r="N796" s="20"/>
      <c r="O796" s="20"/>
      <c r="P796" s="20"/>
      <c r="Q796" s="20"/>
      <c r="R796" s="20"/>
      <c r="S796" s="20"/>
      <c r="T796" s="20"/>
      <c r="U796" s="20"/>
    </row>
    <row r="797" spans="1:21" ht="15.75" customHeight="1">
      <c r="A797" s="20"/>
      <c r="B797" s="20"/>
      <c r="C797" s="20"/>
      <c r="D797" s="20"/>
      <c r="E797" s="20"/>
      <c r="F797" s="159"/>
      <c r="G797" s="159"/>
      <c r="H797" s="20"/>
      <c r="I797" s="164"/>
      <c r="J797" s="164"/>
      <c r="K797" s="165"/>
      <c r="L797" s="20"/>
      <c r="M797" s="20"/>
      <c r="N797" s="20"/>
      <c r="O797" s="20"/>
      <c r="P797" s="20"/>
      <c r="Q797" s="20"/>
      <c r="R797" s="20"/>
      <c r="S797" s="20"/>
      <c r="T797" s="20"/>
      <c r="U797" s="20"/>
    </row>
    <row r="798" spans="1:21" ht="15.75" customHeight="1">
      <c r="A798" s="20"/>
      <c r="B798" s="20"/>
      <c r="C798" s="20"/>
      <c r="D798" s="20"/>
      <c r="E798" s="20"/>
      <c r="F798" s="159"/>
      <c r="G798" s="159"/>
      <c r="H798" s="20"/>
      <c r="I798" s="164"/>
      <c r="J798" s="164"/>
      <c r="K798" s="165"/>
      <c r="L798" s="20"/>
      <c r="M798" s="20"/>
      <c r="N798" s="20"/>
      <c r="O798" s="20"/>
      <c r="P798" s="20"/>
      <c r="Q798" s="20"/>
      <c r="R798" s="20"/>
      <c r="S798" s="20"/>
      <c r="T798" s="20"/>
      <c r="U798" s="20"/>
    </row>
    <row r="799" spans="1:21" ht="15.75" customHeight="1">
      <c r="A799" s="20"/>
      <c r="B799" s="20"/>
      <c r="C799" s="20"/>
      <c r="D799" s="20"/>
      <c r="E799" s="20"/>
      <c r="F799" s="159"/>
      <c r="G799" s="159"/>
      <c r="H799" s="20"/>
      <c r="I799" s="164"/>
      <c r="J799" s="164"/>
      <c r="K799" s="165"/>
      <c r="L799" s="20"/>
      <c r="M799" s="20"/>
      <c r="N799" s="20"/>
      <c r="O799" s="20"/>
      <c r="P799" s="20"/>
      <c r="Q799" s="20"/>
      <c r="R799" s="20"/>
      <c r="S799" s="20"/>
      <c r="T799" s="20"/>
      <c r="U799" s="20"/>
    </row>
    <row r="800" spans="1:21" ht="15.75" customHeight="1">
      <c r="A800" s="20"/>
      <c r="B800" s="20"/>
      <c r="C800" s="20"/>
      <c r="D800" s="20"/>
      <c r="E800" s="20"/>
      <c r="F800" s="159"/>
      <c r="G800" s="159"/>
      <c r="H800" s="20"/>
      <c r="I800" s="164"/>
      <c r="J800" s="164"/>
      <c r="K800" s="165"/>
      <c r="L800" s="20"/>
      <c r="M800" s="20"/>
      <c r="N800" s="20"/>
      <c r="O800" s="20"/>
      <c r="P800" s="20"/>
      <c r="Q800" s="20"/>
      <c r="R800" s="20"/>
      <c r="S800" s="20"/>
      <c r="T800" s="20"/>
      <c r="U800" s="20"/>
    </row>
    <row r="801" spans="1:21" ht="15.75" customHeight="1">
      <c r="A801" s="20"/>
      <c r="B801" s="20"/>
      <c r="C801" s="20"/>
      <c r="D801" s="20"/>
      <c r="E801" s="20"/>
      <c r="F801" s="159"/>
      <c r="G801" s="159"/>
      <c r="H801" s="20"/>
      <c r="I801" s="164"/>
      <c r="J801" s="164"/>
      <c r="K801" s="165"/>
      <c r="L801" s="20"/>
      <c r="M801" s="20"/>
      <c r="N801" s="20"/>
      <c r="O801" s="20"/>
      <c r="P801" s="20"/>
      <c r="Q801" s="20"/>
      <c r="R801" s="20"/>
      <c r="S801" s="20"/>
      <c r="T801" s="20"/>
      <c r="U801" s="20"/>
    </row>
    <row r="802" spans="1:21" ht="15.75" customHeight="1">
      <c r="A802" s="20"/>
      <c r="B802" s="20"/>
      <c r="C802" s="20"/>
      <c r="D802" s="20"/>
      <c r="E802" s="20"/>
      <c r="F802" s="159"/>
      <c r="G802" s="159"/>
      <c r="H802" s="20"/>
      <c r="I802" s="164"/>
      <c r="J802" s="164"/>
      <c r="K802" s="165"/>
      <c r="L802" s="20"/>
      <c r="M802" s="20"/>
      <c r="N802" s="20"/>
      <c r="O802" s="20"/>
      <c r="P802" s="20"/>
      <c r="Q802" s="20"/>
      <c r="R802" s="20"/>
      <c r="S802" s="20"/>
      <c r="T802" s="20"/>
      <c r="U802" s="20"/>
    </row>
    <row r="803" spans="1:21" ht="15.75" customHeight="1">
      <c r="A803" s="20"/>
      <c r="B803" s="20"/>
      <c r="C803" s="20"/>
      <c r="D803" s="20"/>
      <c r="E803" s="20"/>
      <c r="F803" s="159"/>
      <c r="G803" s="159"/>
      <c r="H803" s="20"/>
      <c r="I803" s="164"/>
      <c r="J803" s="164"/>
      <c r="K803" s="165"/>
      <c r="L803" s="20"/>
      <c r="M803" s="20"/>
      <c r="N803" s="20"/>
      <c r="O803" s="20"/>
      <c r="P803" s="20"/>
      <c r="Q803" s="20"/>
      <c r="R803" s="20"/>
      <c r="S803" s="20"/>
      <c r="T803" s="20"/>
      <c r="U803" s="20"/>
    </row>
    <row r="804" spans="1:21" ht="15.75" customHeight="1">
      <c r="A804" s="20"/>
      <c r="B804" s="20"/>
      <c r="C804" s="20"/>
      <c r="D804" s="20"/>
      <c r="E804" s="20"/>
      <c r="F804" s="159"/>
      <c r="G804" s="159"/>
      <c r="H804" s="20"/>
      <c r="I804" s="164"/>
      <c r="J804" s="164"/>
      <c r="K804" s="165"/>
      <c r="L804" s="20"/>
      <c r="M804" s="20"/>
      <c r="N804" s="20"/>
      <c r="O804" s="20"/>
      <c r="P804" s="20"/>
      <c r="Q804" s="20"/>
      <c r="R804" s="20"/>
      <c r="S804" s="20"/>
      <c r="T804" s="20"/>
      <c r="U804" s="20"/>
    </row>
    <row r="805" spans="1:21" ht="15.75" customHeight="1">
      <c r="A805" s="20"/>
      <c r="B805" s="20"/>
      <c r="C805" s="20"/>
      <c r="D805" s="20"/>
      <c r="E805" s="20"/>
      <c r="F805" s="159"/>
      <c r="G805" s="159"/>
      <c r="H805" s="20"/>
      <c r="I805" s="164"/>
      <c r="J805" s="164"/>
      <c r="K805" s="165"/>
      <c r="L805" s="20"/>
      <c r="M805" s="20"/>
      <c r="N805" s="20"/>
      <c r="O805" s="20"/>
      <c r="P805" s="20"/>
      <c r="Q805" s="20"/>
      <c r="R805" s="20"/>
      <c r="S805" s="20"/>
      <c r="T805" s="20"/>
      <c r="U805" s="20"/>
    </row>
    <row r="806" spans="1:21" ht="15.75" customHeight="1">
      <c r="A806" s="20"/>
      <c r="B806" s="20"/>
      <c r="C806" s="20"/>
      <c r="D806" s="20"/>
      <c r="E806" s="20"/>
      <c r="F806" s="159"/>
      <c r="G806" s="159"/>
      <c r="H806" s="20"/>
      <c r="I806" s="164"/>
      <c r="J806" s="164"/>
      <c r="K806" s="165"/>
      <c r="L806" s="20"/>
      <c r="M806" s="20"/>
      <c r="N806" s="20"/>
      <c r="O806" s="20"/>
      <c r="P806" s="20"/>
      <c r="Q806" s="20"/>
      <c r="R806" s="20"/>
      <c r="S806" s="20"/>
      <c r="T806" s="20"/>
      <c r="U806" s="20"/>
    </row>
    <row r="807" spans="1:21" ht="15.75" customHeight="1"/>
    <row r="808" spans="1:21" ht="15.75" customHeight="1"/>
    <row r="809" spans="1:21" ht="15.75" customHeight="1"/>
    <row r="810" spans="1:21" ht="15.75" customHeight="1"/>
    <row r="811" spans="1:21" ht="15.75" customHeight="1"/>
    <row r="812" spans="1:21" ht="15.75" customHeight="1"/>
    <row r="813" spans="1:21" ht="15.75" customHeight="1"/>
    <row r="814" spans="1:21" ht="15.75" customHeight="1"/>
    <row r="815" spans="1:21" ht="15.75" customHeight="1"/>
    <row r="816" spans="1:21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0">
    <mergeCell ref="A650:U650"/>
    <mergeCell ref="C4:C5"/>
    <mergeCell ref="A737:U737"/>
    <mergeCell ref="L4:M4"/>
    <mergeCell ref="A1:U3"/>
    <mergeCell ref="N4:O4"/>
    <mergeCell ref="P4:P5"/>
    <mergeCell ref="E4:E5"/>
    <mergeCell ref="F4:F5"/>
    <mergeCell ref="G4:G5"/>
    <mergeCell ref="H4:H5"/>
    <mergeCell ref="I4:I5"/>
    <mergeCell ref="S4:S5"/>
    <mergeCell ref="D4:D5"/>
    <mergeCell ref="A785:U785"/>
    <mergeCell ref="Q4:Q5"/>
    <mergeCell ref="A103:U103"/>
    <mergeCell ref="A129:U129"/>
    <mergeCell ref="A214:U214"/>
    <mergeCell ref="A296:U296"/>
    <mergeCell ref="T4:T5"/>
    <mergeCell ref="U4:U5"/>
    <mergeCell ref="K4:K5"/>
    <mergeCell ref="J4:J5"/>
    <mergeCell ref="R4:R5"/>
    <mergeCell ref="A7:S7"/>
    <mergeCell ref="A727:U727"/>
    <mergeCell ref="B4:B5"/>
    <mergeCell ref="A743:U743"/>
    <mergeCell ref="A4:A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tabSelected="1" topLeftCell="A42" workbookViewId="0">
      <selection activeCell="Q76" sqref="Q76"/>
    </sheetView>
  </sheetViews>
  <sheetFormatPr defaultColWidth="11.25" defaultRowHeight="15" customHeight="1"/>
  <cols>
    <col min="1" max="1" width="6.75" customWidth="1"/>
    <col min="2" max="2" width="19.125" customWidth="1"/>
    <col min="3" max="3" width="15.75" customWidth="1"/>
    <col min="4" max="4" width="18.25" customWidth="1"/>
    <col min="5" max="6" width="6.75" customWidth="1"/>
    <col min="7" max="7" width="14.375" customWidth="1"/>
    <col min="8" max="8" width="16.75" customWidth="1"/>
    <col min="9" max="14" width="6.75" customWidth="1"/>
    <col min="15" max="15" width="14.625" customWidth="1"/>
    <col min="16" max="16" width="14.125" customWidth="1"/>
    <col min="17" max="17" width="19.5" customWidth="1"/>
    <col min="18" max="18" width="21.75" customWidth="1"/>
    <col min="19" max="19" width="26.875" customWidth="1"/>
    <col min="20" max="20" width="19.375" customWidth="1"/>
    <col min="21" max="21" width="22.37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04" t="s">
        <v>17</v>
      </c>
      <c r="U4" s="320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298"/>
      <c r="U5" s="298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1">
        <v>20</v>
      </c>
      <c r="U6" s="1">
        <v>21</v>
      </c>
    </row>
    <row r="7" spans="1:21" ht="15.75" customHeight="1">
      <c r="A7" s="332" t="s">
        <v>23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1:21" ht="15.75" customHeight="1">
      <c r="A8" s="196">
        <v>1</v>
      </c>
      <c r="B8" s="197" t="s">
        <v>2432</v>
      </c>
      <c r="C8" s="198" t="s">
        <v>2433</v>
      </c>
      <c r="D8" s="199" t="s">
        <v>2434</v>
      </c>
      <c r="E8" s="200">
        <v>44545</v>
      </c>
      <c r="F8" s="201">
        <v>3</v>
      </c>
      <c r="G8" s="197" t="s">
        <v>2435</v>
      </c>
      <c r="H8" s="201" t="s">
        <v>107</v>
      </c>
      <c r="I8" s="201">
        <v>14</v>
      </c>
      <c r="J8" s="202" t="s">
        <v>1323</v>
      </c>
      <c r="K8" s="201">
        <v>1.3</v>
      </c>
      <c r="L8" s="201">
        <v>406</v>
      </c>
      <c r="M8" s="201">
        <v>372</v>
      </c>
      <c r="N8" s="197">
        <v>159</v>
      </c>
      <c r="O8" s="203">
        <v>213</v>
      </c>
      <c r="P8" s="196"/>
      <c r="Q8" s="199" t="s">
        <v>3042</v>
      </c>
      <c r="R8" s="204">
        <v>59024</v>
      </c>
      <c r="S8" s="205">
        <v>3223755100</v>
      </c>
      <c r="T8" s="204" t="s">
        <v>274</v>
      </c>
      <c r="U8" s="198" t="s">
        <v>1053</v>
      </c>
    </row>
    <row r="9" spans="1:21" ht="15.75" customHeight="1">
      <c r="A9" s="196">
        <v>2</v>
      </c>
      <c r="B9" s="197" t="s">
        <v>2432</v>
      </c>
      <c r="C9" s="198" t="s">
        <v>2433</v>
      </c>
      <c r="D9" s="199" t="s">
        <v>2436</v>
      </c>
      <c r="E9" s="200">
        <v>44545</v>
      </c>
      <c r="F9" s="201">
        <v>4</v>
      </c>
      <c r="G9" s="197" t="s">
        <v>2435</v>
      </c>
      <c r="H9" s="201" t="s">
        <v>1189</v>
      </c>
      <c r="I9" s="201">
        <v>23</v>
      </c>
      <c r="J9" s="202" t="s">
        <v>2437</v>
      </c>
      <c r="K9" s="201">
        <v>3.1</v>
      </c>
      <c r="L9" s="201">
        <v>631</v>
      </c>
      <c r="M9" s="201">
        <v>578</v>
      </c>
      <c r="N9" s="203">
        <v>192</v>
      </c>
      <c r="O9" s="203">
        <v>386</v>
      </c>
      <c r="P9" s="196"/>
      <c r="Q9" s="199" t="s">
        <v>3106</v>
      </c>
      <c r="R9" s="204">
        <v>51202</v>
      </c>
      <c r="S9" s="205">
        <v>3223755100</v>
      </c>
      <c r="T9" s="204" t="s">
        <v>2438</v>
      </c>
      <c r="U9" s="198" t="s">
        <v>1053</v>
      </c>
    </row>
    <row r="10" spans="1:21" ht="15.75" customHeight="1">
      <c r="A10" s="196">
        <v>3</v>
      </c>
      <c r="B10" s="197" t="s">
        <v>2432</v>
      </c>
      <c r="C10" s="198" t="s">
        <v>2433</v>
      </c>
      <c r="D10" s="199" t="s">
        <v>2439</v>
      </c>
      <c r="E10" s="200">
        <v>44545</v>
      </c>
      <c r="F10" s="201">
        <v>4</v>
      </c>
      <c r="G10" s="197" t="s">
        <v>2435</v>
      </c>
      <c r="H10" s="201" t="s">
        <v>1189</v>
      </c>
      <c r="I10" s="201">
        <v>30</v>
      </c>
      <c r="J10" s="202" t="s">
        <v>2440</v>
      </c>
      <c r="K10" s="201">
        <v>3.4</v>
      </c>
      <c r="L10" s="201">
        <v>866</v>
      </c>
      <c r="M10" s="201">
        <v>799</v>
      </c>
      <c r="N10" s="203">
        <v>327</v>
      </c>
      <c r="O10" s="203">
        <v>472</v>
      </c>
      <c r="P10" s="196"/>
      <c r="Q10" s="199" t="s">
        <v>3107</v>
      </c>
      <c r="R10" s="204">
        <v>97258</v>
      </c>
      <c r="S10" s="205">
        <v>3223755100</v>
      </c>
      <c r="T10" s="204" t="s">
        <v>274</v>
      </c>
      <c r="U10" s="198" t="s">
        <v>1053</v>
      </c>
    </row>
    <row r="11" spans="1:21" ht="15.75" customHeight="1">
      <c r="A11" s="196">
        <v>4</v>
      </c>
      <c r="B11" s="197" t="s">
        <v>2432</v>
      </c>
      <c r="C11" s="198" t="s">
        <v>2441</v>
      </c>
      <c r="D11" s="199" t="s">
        <v>2442</v>
      </c>
      <c r="E11" s="200">
        <v>44545</v>
      </c>
      <c r="F11" s="201">
        <v>4</v>
      </c>
      <c r="G11" s="197" t="s">
        <v>2435</v>
      </c>
      <c r="H11" s="201" t="s">
        <v>107</v>
      </c>
      <c r="I11" s="201">
        <v>55</v>
      </c>
      <c r="J11" s="202" t="s">
        <v>1484</v>
      </c>
      <c r="K11" s="201">
        <v>2.8</v>
      </c>
      <c r="L11" s="201">
        <v>690</v>
      </c>
      <c r="M11" s="201">
        <v>632</v>
      </c>
      <c r="N11" s="203">
        <v>288</v>
      </c>
      <c r="O11" s="203">
        <v>344</v>
      </c>
      <c r="P11" s="196"/>
      <c r="Q11" s="199" t="s">
        <v>3108</v>
      </c>
      <c r="R11" s="204">
        <v>100902</v>
      </c>
      <c r="S11" s="204">
        <v>3220610100</v>
      </c>
      <c r="T11" s="204" t="s">
        <v>274</v>
      </c>
      <c r="U11" s="198" t="s">
        <v>2443</v>
      </c>
    </row>
    <row r="12" spans="1:21" ht="15.75" customHeight="1">
      <c r="A12" s="196">
        <v>5</v>
      </c>
      <c r="B12" s="197" t="s">
        <v>2432</v>
      </c>
      <c r="C12" s="198" t="s">
        <v>2441</v>
      </c>
      <c r="D12" s="199" t="s">
        <v>2444</v>
      </c>
      <c r="E12" s="200">
        <v>44545</v>
      </c>
      <c r="F12" s="201">
        <v>4</v>
      </c>
      <c r="G12" s="197" t="s">
        <v>2435</v>
      </c>
      <c r="H12" s="201" t="s">
        <v>107</v>
      </c>
      <c r="I12" s="201">
        <v>7</v>
      </c>
      <c r="J12" s="202" t="s">
        <v>2445</v>
      </c>
      <c r="K12" s="201">
        <v>2.9</v>
      </c>
      <c r="L12" s="201">
        <v>883</v>
      </c>
      <c r="M12" s="201">
        <v>794</v>
      </c>
      <c r="N12" s="203">
        <v>496</v>
      </c>
      <c r="O12" s="203">
        <v>298</v>
      </c>
      <c r="P12" s="196"/>
      <c r="Q12" s="199" t="s">
        <v>3109</v>
      </c>
      <c r="R12" s="204">
        <v>129738</v>
      </c>
      <c r="S12" s="204">
        <v>3223755100</v>
      </c>
      <c r="T12" s="204" t="s">
        <v>274</v>
      </c>
      <c r="U12" s="198" t="s">
        <v>1053</v>
      </c>
    </row>
    <row r="13" spans="1:21" ht="15.75" customHeight="1">
      <c r="A13" s="196">
        <v>6</v>
      </c>
      <c r="B13" s="197" t="s">
        <v>2432</v>
      </c>
      <c r="C13" s="198" t="s">
        <v>2446</v>
      </c>
      <c r="D13" s="199" t="s">
        <v>2447</v>
      </c>
      <c r="E13" s="200">
        <v>44545</v>
      </c>
      <c r="F13" s="201">
        <v>4</v>
      </c>
      <c r="G13" s="197" t="s">
        <v>2435</v>
      </c>
      <c r="H13" s="201" t="s">
        <v>115</v>
      </c>
      <c r="I13" s="201">
        <v>18</v>
      </c>
      <c r="J13" s="202" t="s">
        <v>2448</v>
      </c>
      <c r="K13" s="201">
        <v>0.5</v>
      </c>
      <c r="L13" s="201">
        <v>241</v>
      </c>
      <c r="M13" s="201">
        <v>224</v>
      </c>
      <c r="N13" s="203">
        <v>82</v>
      </c>
      <c r="O13" s="203">
        <v>142</v>
      </c>
      <c r="P13" s="196"/>
      <c r="Q13" s="199" t="s">
        <v>3110</v>
      </c>
      <c r="R13" s="204">
        <v>57105</v>
      </c>
      <c r="S13" s="204">
        <v>3220610100</v>
      </c>
      <c r="T13" s="204" t="s">
        <v>274</v>
      </c>
      <c r="U13" s="198" t="s">
        <v>2443</v>
      </c>
    </row>
    <row r="14" spans="1:21" ht="15.75" customHeight="1">
      <c r="A14" s="196">
        <v>7</v>
      </c>
      <c r="B14" s="197" t="s">
        <v>2432</v>
      </c>
      <c r="C14" s="198" t="s">
        <v>2446</v>
      </c>
      <c r="D14" s="199" t="s">
        <v>2449</v>
      </c>
      <c r="E14" s="200">
        <v>44545</v>
      </c>
      <c r="F14" s="201">
        <v>4</v>
      </c>
      <c r="G14" s="197" t="s">
        <v>2435</v>
      </c>
      <c r="H14" s="201" t="s">
        <v>115</v>
      </c>
      <c r="I14" s="201">
        <v>77</v>
      </c>
      <c r="J14" s="202" t="s">
        <v>2450</v>
      </c>
      <c r="K14" s="201">
        <v>3</v>
      </c>
      <c r="L14" s="201">
        <v>882</v>
      </c>
      <c r="M14" s="201">
        <v>816</v>
      </c>
      <c r="N14" s="203">
        <v>215</v>
      </c>
      <c r="O14" s="203">
        <v>601</v>
      </c>
      <c r="P14" s="196"/>
      <c r="Q14" s="199" t="s">
        <v>3111</v>
      </c>
      <c r="R14" s="204">
        <v>114389</v>
      </c>
      <c r="S14" s="204">
        <v>3222910100</v>
      </c>
      <c r="T14" s="204" t="s">
        <v>274</v>
      </c>
      <c r="U14" s="198" t="s">
        <v>2451</v>
      </c>
    </row>
    <row r="15" spans="1:21" ht="15.75" customHeight="1">
      <c r="A15" s="196">
        <v>8</v>
      </c>
      <c r="B15" s="197" t="s">
        <v>2432</v>
      </c>
      <c r="C15" s="198" t="s">
        <v>2446</v>
      </c>
      <c r="D15" s="199" t="s">
        <v>2452</v>
      </c>
      <c r="E15" s="200">
        <v>44545</v>
      </c>
      <c r="F15" s="201">
        <v>3</v>
      </c>
      <c r="G15" s="197" t="s">
        <v>2435</v>
      </c>
      <c r="H15" s="201" t="s">
        <v>1189</v>
      </c>
      <c r="I15" s="201">
        <v>27</v>
      </c>
      <c r="J15" s="202" t="s">
        <v>1377</v>
      </c>
      <c r="K15" s="201">
        <v>2.2999999999999998</v>
      </c>
      <c r="L15" s="201">
        <v>954</v>
      </c>
      <c r="M15" s="201">
        <v>881</v>
      </c>
      <c r="N15" s="203">
        <v>278</v>
      </c>
      <c r="O15" s="203">
        <v>603</v>
      </c>
      <c r="P15" s="196"/>
      <c r="Q15" s="199" t="s">
        <v>3112</v>
      </c>
      <c r="R15" s="204">
        <v>88421</v>
      </c>
      <c r="S15" s="204">
        <v>3220610100</v>
      </c>
      <c r="T15" s="204" t="s">
        <v>2438</v>
      </c>
      <c r="U15" s="198" t="s">
        <v>2443</v>
      </c>
    </row>
    <row r="16" spans="1:21" ht="15.75" customHeight="1">
      <c r="A16" s="196">
        <v>9</v>
      </c>
      <c r="B16" s="197" t="s">
        <v>2432</v>
      </c>
      <c r="C16" s="198" t="s">
        <v>2446</v>
      </c>
      <c r="D16" s="199" t="s">
        <v>2453</v>
      </c>
      <c r="E16" s="200">
        <v>44545</v>
      </c>
      <c r="F16" s="201">
        <v>4</v>
      </c>
      <c r="G16" s="197" t="s">
        <v>2435</v>
      </c>
      <c r="H16" s="201" t="s">
        <v>115</v>
      </c>
      <c r="I16" s="201">
        <v>40</v>
      </c>
      <c r="J16" s="202" t="s">
        <v>2454</v>
      </c>
      <c r="K16" s="201">
        <v>1.5</v>
      </c>
      <c r="L16" s="201">
        <v>601</v>
      </c>
      <c r="M16" s="201">
        <v>558</v>
      </c>
      <c r="N16" s="203">
        <v>148</v>
      </c>
      <c r="O16" s="203">
        <v>410</v>
      </c>
      <c r="P16" s="196"/>
      <c r="Q16" s="199" t="s">
        <v>3113</v>
      </c>
      <c r="R16" s="204">
        <v>109384</v>
      </c>
      <c r="S16" s="204">
        <v>3220610100</v>
      </c>
      <c r="T16" s="204" t="s">
        <v>274</v>
      </c>
      <c r="U16" s="198" t="s">
        <v>2443</v>
      </c>
    </row>
    <row r="17" spans="1:21" ht="15.75" customHeight="1">
      <c r="A17" s="196">
        <v>10</v>
      </c>
      <c r="B17" s="197" t="s">
        <v>2432</v>
      </c>
      <c r="C17" s="198" t="s">
        <v>2455</v>
      </c>
      <c r="D17" s="199" t="s">
        <v>2456</v>
      </c>
      <c r="E17" s="200">
        <v>44545</v>
      </c>
      <c r="F17" s="201">
        <v>4</v>
      </c>
      <c r="G17" s="197" t="s">
        <v>2435</v>
      </c>
      <c r="H17" s="201" t="s">
        <v>115</v>
      </c>
      <c r="I17" s="201">
        <v>6</v>
      </c>
      <c r="J17" s="202" t="s">
        <v>2450</v>
      </c>
      <c r="K17" s="201">
        <v>5</v>
      </c>
      <c r="L17" s="201">
        <v>1342</v>
      </c>
      <c r="M17" s="201">
        <v>1206</v>
      </c>
      <c r="N17" s="203">
        <v>404</v>
      </c>
      <c r="O17" s="203">
        <v>802</v>
      </c>
      <c r="P17" s="196"/>
      <c r="Q17" s="199" t="s">
        <v>3114</v>
      </c>
      <c r="R17" s="204">
        <v>195643</v>
      </c>
      <c r="S17" s="204">
        <v>3224410100</v>
      </c>
      <c r="T17" s="204" t="s">
        <v>274</v>
      </c>
      <c r="U17" s="198" t="s">
        <v>2458</v>
      </c>
    </row>
    <row r="18" spans="1:21" ht="15.75" customHeight="1">
      <c r="A18" s="196">
        <v>11</v>
      </c>
      <c r="B18" s="197" t="s">
        <v>2432</v>
      </c>
      <c r="C18" s="198" t="s">
        <v>2459</v>
      </c>
      <c r="D18" s="199" t="s">
        <v>2460</v>
      </c>
      <c r="E18" s="200">
        <v>44545</v>
      </c>
      <c r="F18" s="201">
        <v>4</v>
      </c>
      <c r="G18" s="197" t="s">
        <v>2435</v>
      </c>
      <c r="H18" s="201" t="s">
        <v>107</v>
      </c>
      <c r="I18" s="201">
        <v>34</v>
      </c>
      <c r="J18" s="202" t="s">
        <v>1484</v>
      </c>
      <c r="K18" s="201">
        <v>2.1</v>
      </c>
      <c r="L18" s="201">
        <v>628</v>
      </c>
      <c r="M18" s="201">
        <v>563</v>
      </c>
      <c r="N18" s="203">
        <v>341</v>
      </c>
      <c r="O18" s="203">
        <v>222</v>
      </c>
      <c r="P18" s="196"/>
      <c r="Q18" s="199" t="s">
        <v>3115</v>
      </c>
      <c r="R18" s="204">
        <v>83174</v>
      </c>
      <c r="S18" s="204">
        <v>3224410100</v>
      </c>
      <c r="T18" s="204" t="s">
        <v>274</v>
      </c>
      <c r="U18" s="198" t="s">
        <v>2458</v>
      </c>
    </row>
    <row r="19" spans="1:21" ht="15.75" customHeight="1">
      <c r="A19" s="196">
        <v>12</v>
      </c>
      <c r="B19" s="197" t="s">
        <v>2432</v>
      </c>
      <c r="C19" s="198" t="s">
        <v>2459</v>
      </c>
      <c r="D19" s="199" t="s">
        <v>2462</v>
      </c>
      <c r="E19" s="200">
        <v>44545</v>
      </c>
      <c r="F19" s="201">
        <v>4</v>
      </c>
      <c r="G19" s="197" t="s">
        <v>2435</v>
      </c>
      <c r="H19" s="201" t="s">
        <v>946</v>
      </c>
      <c r="I19" s="201">
        <v>19</v>
      </c>
      <c r="J19" s="202" t="s">
        <v>2450</v>
      </c>
      <c r="K19" s="201">
        <v>5</v>
      </c>
      <c r="L19" s="201">
        <v>1071</v>
      </c>
      <c r="M19" s="201">
        <v>951</v>
      </c>
      <c r="N19" s="203">
        <v>310</v>
      </c>
      <c r="O19" s="203">
        <v>641</v>
      </c>
      <c r="P19" s="196"/>
      <c r="Q19" s="199" t="s">
        <v>3116</v>
      </c>
      <c r="R19" s="204">
        <v>101426</v>
      </c>
      <c r="S19" s="204">
        <v>3224410100</v>
      </c>
      <c r="T19" s="204" t="s">
        <v>274</v>
      </c>
      <c r="U19" s="198" t="s">
        <v>2458</v>
      </c>
    </row>
    <row r="20" spans="1:21" ht="15.75" customHeight="1">
      <c r="A20" s="196">
        <v>13</v>
      </c>
      <c r="B20" s="197" t="s">
        <v>2432</v>
      </c>
      <c r="C20" s="198" t="s">
        <v>2464</v>
      </c>
      <c r="D20" s="199" t="s">
        <v>2465</v>
      </c>
      <c r="E20" s="200">
        <v>44545</v>
      </c>
      <c r="F20" s="201">
        <v>4</v>
      </c>
      <c r="G20" s="197" t="s">
        <v>2435</v>
      </c>
      <c r="H20" s="201" t="s">
        <v>1189</v>
      </c>
      <c r="I20" s="201">
        <v>26</v>
      </c>
      <c r="J20" s="202" t="s">
        <v>1320</v>
      </c>
      <c r="K20" s="201">
        <v>4</v>
      </c>
      <c r="L20" s="201">
        <v>901</v>
      </c>
      <c r="M20" s="201">
        <v>839</v>
      </c>
      <c r="N20" s="203">
        <v>317</v>
      </c>
      <c r="O20" s="203">
        <v>522</v>
      </c>
      <c r="P20" s="196"/>
      <c r="Q20" s="199" t="s">
        <v>3117</v>
      </c>
      <c r="R20" s="204">
        <v>132617</v>
      </c>
      <c r="S20" s="204">
        <v>3220610100</v>
      </c>
      <c r="T20" s="204" t="s">
        <v>274</v>
      </c>
      <c r="U20" s="198" t="s">
        <v>2443</v>
      </c>
    </row>
    <row r="21" spans="1:21" ht="15.75" customHeight="1">
      <c r="A21" s="196">
        <v>14</v>
      </c>
      <c r="B21" s="197" t="s">
        <v>2432</v>
      </c>
      <c r="C21" s="198" t="s">
        <v>2464</v>
      </c>
      <c r="D21" s="199" t="s">
        <v>2466</v>
      </c>
      <c r="E21" s="200">
        <v>44558</v>
      </c>
      <c r="F21" s="201">
        <v>4</v>
      </c>
      <c r="G21" s="197" t="s">
        <v>2435</v>
      </c>
      <c r="H21" s="201" t="s">
        <v>1189</v>
      </c>
      <c r="I21" s="201">
        <v>69</v>
      </c>
      <c r="J21" s="202" t="s">
        <v>2450</v>
      </c>
      <c r="K21" s="201">
        <v>2.2999999999999998</v>
      </c>
      <c r="L21" s="201">
        <v>545</v>
      </c>
      <c r="M21" s="201">
        <v>502</v>
      </c>
      <c r="N21" s="203">
        <v>197</v>
      </c>
      <c r="O21" s="203">
        <v>305</v>
      </c>
      <c r="P21" s="196"/>
      <c r="Q21" s="199" t="s">
        <v>3118</v>
      </c>
      <c r="R21" s="204">
        <v>80328</v>
      </c>
      <c r="S21" s="204">
        <v>3220683201</v>
      </c>
      <c r="T21" s="204" t="s">
        <v>274</v>
      </c>
      <c r="U21" s="198" t="s">
        <v>2467</v>
      </c>
    </row>
    <row r="22" spans="1:21" ht="15.75" customHeight="1">
      <c r="A22" s="196">
        <v>15</v>
      </c>
      <c r="B22" s="197" t="s">
        <v>2432</v>
      </c>
      <c r="C22" s="198" t="s">
        <v>1489</v>
      </c>
      <c r="D22" s="199" t="s">
        <v>2468</v>
      </c>
      <c r="E22" s="200">
        <v>44545</v>
      </c>
      <c r="F22" s="201">
        <v>4</v>
      </c>
      <c r="G22" s="197" t="s">
        <v>2435</v>
      </c>
      <c r="H22" s="201" t="s">
        <v>1189</v>
      </c>
      <c r="I22" s="201">
        <v>61</v>
      </c>
      <c r="J22" s="202" t="s">
        <v>2445</v>
      </c>
      <c r="K22" s="201">
        <v>3.7</v>
      </c>
      <c r="L22" s="201">
        <v>1306</v>
      </c>
      <c r="M22" s="201">
        <v>1225</v>
      </c>
      <c r="N22" s="203">
        <v>561</v>
      </c>
      <c r="O22" s="203">
        <v>664</v>
      </c>
      <c r="P22" s="196"/>
      <c r="Q22" s="199" t="s">
        <v>3119</v>
      </c>
      <c r="R22" s="204">
        <v>219728</v>
      </c>
      <c r="S22" s="204">
        <v>3220610100</v>
      </c>
      <c r="T22" s="204" t="s">
        <v>274</v>
      </c>
      <c r="U22" s="198" t="s">
        <v>2443</v>
      </c>
    </row>
    <row r="23" spans="1:21" ht="15.75" customHeight="1">
      <c r="A23" s="196">
        <v>16</v>
      </c>
      <c r="B23" s="197" t="s">
        <v>2432</v>
      </c>
      <c r="C23" s="198" t="s">
        <v>1489</v>
      </c>
      <c r="D23" s="199" t="s">
        <v>2470</v>
      </c>
      <c r="E23" s="200">
        <v>44545</v>
      </c>
      <c r="F23" s="201">
        <v>4</v>
      </c>
      <c r="G23" s="197" t="s">
        <v>2435</v>
      </c>
      <c r="H23" s="201" t="s">
        <v>1189</v>
      </c>
      <c r="I23" s="201">
        <v>74</v>
      </c>
      <c r="J23" s="202" t="s">
        <v>1436</v>
      </c>
      <c r="K23" s="201">
        <v>4</v>
      </c>
      <c r="L23" s="201">
        <v>1018</v>
      </c>
      <c r="M23" s="201">
        <v>955</v>
      </c>
      <c r="N23" s="203">
        <v>324</v>
      </c>
      <c r="O23" s="203">
        <v>631</v>
      </c>
      <c r="P23" s="196"/>
      <c r="Q23" s="199" t="s">
        <v>3120</v>
      </c>
      <c r="R23" s="204">
        <v>92153</v>
      </c>
      <c r="S23" s="204">
        <v>3220610100</v>
      </c>
      <c r="T23" s="204" t="s">
        <v>274</v>
      </c>
      <c r="U23" s="198" t="s">
        <v>2443</v>
      </c>
    </row>
    <row r="24" spans="1:21" ht="15.75" customHeight="1">
      <c r="A24" s="196">
        <v>17</v>
      </c>
      <c r="B24" s="197" t="s">
        <v>2432</v>
      </c>
      <c r="C24" s="198" t="s">
        <v>1489</v>
      </c>
      <c r="D24" s="199" t="s">
        <v>2472</v>
      </c>
      <c r="E24" s="200">
        <v>44545</v>
      </c>
      <c r="F24" s="201">
        <v>4</v>
      </c>
      <c r="G24" s="197" t="s">
        <v>2435</v>
      </c>
      <c r="H24" s="201" t="s">
        <v>115</v>
      </c>
      <c r="I24" s="201">
        <v>75</v>
      </c>
      <c r="J24" s="202" t="s">
        <v>1306</v>
      </c>
      <c r="K24" s="201">
        <v>3.8</v>
      </c>
      <c r="L24" s="201">
        <v>1244</v>
      </c>
      <c r="M24" s="201">
        <v>1167</v>
      </c>
      <c r="N24" s="203">
        <v>574</v>
      </c>
      <c r="O24" s="203">
        <v>593</v>
      </c>
      <c r="P24" s="196"/>
      <c r="Q24" s="199" t="s">
        <v>3121</v>
      </c>
      <c r="R24" s="204">
        <v>409728</v>
      </c>
      <c r="S24" s="204">
        <v>3220610100</v>
      </c>
      <c r="T24" s="204" t="s">
        <v>274</v>
      </c>
      <c r="U24" s="198" t="s">
        <v>2443</v>
      </c>
    </row>
    <row r="25" spans="1:21" ht="15.75" customHeight="1">
      <c r="A25" s="196">
        <v>18</v>
      </c>
      <c r="B25" s="197" t="s">
        <v>2432</v>
      </c>
      <c r="C25" s="198" t="s">
        <v>1489</v>
      </c>
      <c r="D25" s="199" t="s">
        <v>2473</v>
      </c>
      <c r="E25" s="200">
        <v>44545</v>
      </c>
      <c r="F25" s="201">
        <v>4</v>
      </c>
      <c r="G25" s="197" t="s">
        <v>2435</v>
      </c>
      <c r="H25" s="201" t="s">
        <v>115</v>
      </c>
      <c r="I25" s="201">
        <v>40</v>
      </c>
      <c r="J25" s="202" t="s">
        <v>1306</v>
      </c>
      <c r="K25" s="201">
        <v>3.7</v>
      </c>
      <c r="L25" s="201">
        <v>1191</v>
      </c>
      <c r="M25" s="201">
        <v>1118</v>
      </c>
      <c r="N25" s="203">
        <v>470</v>
      </c>
      <c r="O25" s="203">
        <v>648</v>
      </c>
      <c r="P25" s="196"/>
      <c r="Q25" s="199" t="s">
        <v>3122</v>
      </c>
      <c r="R25" s="204">
        <v>273613</v>
      </c>
      <c r="S25" s="204">
        <v>3220610100</v>
      </c>
      <c r="T25" s="204" t="s">
        <v>274</v>
      </c>
      <c r="U25" s="198" t="s">
        <v>2443</v>
      </c>
    </row>
    <row r="26" spans="1:21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5.75" customHeight="1">
      <c r="A28" s="334" t="s">
        <v>32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191"/>
      <c r="T28" s="191"/>
      <c r="U28" s="191"/>
    </row>
    <row r="29" spans="1:21" ht="15.75" customHeight="1">
      <c r="A29" s="326" t="s">
        <v>33</v>
      </c>
      <c r="B29" s="326" t="s">
        <v>34</v>
      </c>
      <c r="C29" s="326" t="s">
        <v>2</v>
      </c>
      <c r="D29" s="327" t="s">
        <v>35</v>
      </c>
      <c r="E29" s="328" t="s">
        <v>36</v>
      </c>
      <c r="F29" s="326" t="s">
        <v>5</v>
      </c>
      <c r="G29" s="326" t="s">
        <v>6</v>
      </c>
      <c r="H29" s="329" t="s">
        <v>7</v>
      </c>
      <c r="I29" s="326" t="s">
        <v>8</v>
      </c>
      <c r="J29" s="326" t="s">
        <v>9</v>
      </c>
      <c r="K29" s="326" t="s">
        <v>37</v>
      </c>
      <c r="L29" s="326" t="s">
        <v>11</v>
      </c>
      <c r="M29" s="326"/>
      <c r="N29" s="326" t="s">
        <v>12</v>
      </c>
      <c r="O29" s="326"/>
      <c r="P29" s="330" t="s">
        <v>13</v>
      </c>
      <c r="Q29" s="336" t="s">
        <v>14</v>
      </c>
      <c r="R29" s="325" t="s">
        <v>15</v>
      </c>
      <c r="S29" s="325" t="s">
        <v>16</v>
      </c>
      <c r="T29" s="325" t="s">
        <v>17</v>
      </c>
      <c r="U29" s="325" t="s">
        <v>18</v>
      </c>
    </row>
    <row r="30" spans="1:21" ht="15.75" customHeight="1">
      <c r="A30" s="326"/>
      <c r="B30" s="326"/>
      <c r="C30" s="326"/>
      <c r="D30" s="327"/>
      <c r="E30" s="328"/>
      <c r="F30" s="326"/>
      <c r="G30" s="326"/>
      <c r="H30" s="329"/>
      <c r="I30" s="326"/>
      <c r="J30" s="326"/>
      <c r="K30" s="326"/>
      <c r="L30" s="192" t="s">
        <v>19</v>
      </c>
      <c r="M30" s="192" t="s">
        <v>20</v>
      </c>
      <c r="N30" s="192" t="s">
        <v>21</v>
      </c>
      <c r="O30" s="192" t="s">
        <v>22</v>
      </c>
      <c r="P30" s="331"/>
      <c r="Q30" s="336"/>
      <c r="R30" s="325"/>
      <c r="S30" s="325"/>
      <c r="T30" s="325"/>
      <c r="U30" s="325"/>
    </row>
    <row r="31" spans="1:21" ht="15.75" customHeight="1">
      <c r="A31" s="192">
        <v>1</v>
      </c>
      <c r="B31" s="192">
        <v>2</v>
      </c>
      <c r="C31" s="192">
        <v>3</v>
      </c>
      <c r="D31" s="193">
        <v>4</v>
      </c>
      <c r="E31" s="194">
        <v>5</v>
      </c>
      <c r="F31" s="192">
        <v>6</v>
      </c>
      <c r="G31" s="192">
        <v>7</v>
      </c>
      <c r="H31" s="192">
        <v>8</v>
      </c>
      <c r="I31" s="192">
        <v>9</v>
      </c>
      <c r="J31" s="192">
        <v>10</v>
      </c>
      <c r="K31" s="192">
        <v>11</v>
      </c>
      <c r="L31" s="192">
        <v>12</v>
      </c>
      <c r="M31" s="192">
        <v>13</v>
      </c>
      <c r="N31" s="192">
        <v>14</v>
      </c>
      <c r="O31" s="192">
        <v>15</v>
      </c>
      <c r="P31" s="192">
        <v>16</v>
      </c>
      <c r="Q31" s="195">
        <v>17</v>
      </c>
      <c r="R31" s="34">
        <v>18</v>
      </c>
      <c r="S31" s="34">
        <v>19</v>
      </c>
      <c r="T31" s="34">
        <v>20</v>
      </c>
      <c r="U31" s="34">
        <v>21</v>
      </c>
    </row>
    <row r="32" spans="1:21" ht="15.75" customHeight="1">
      <c r="A32" s="322" t="s">
        <v>2474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4"/>
    </row>
    <row r="33" spans="1:21" ht="15.75" customHeight="1">
      <c r="A33" s="20">
        <v>1</v>
      </c>
      <c r="B33" s="14" t="s">
        <v>2432</v>
      </c>
      <c r="C33" s="206" t="s">
        <v>2433</v>
      </c>
      <c r="D33" s="207" t="s">
        <v>2475</v>
      </c>
      <c r="E33" s="208">
        <v>44573</v>
      </c>
      <c r="F33" s="209">
        <v>4</v>
      </c>
      <c r="G33" s="17" t="s">
        <v>106</v>
      </c>
      <c r="H33" s="209" t="s">
        <v>115</v>
      </c>
      <c r="I33" s="209">
        <v>21</v>
      </c>
      <c r="J33" s="210" t="s">
        <v>1323</v>
      </c>
      <c r="K33" s="209">
        <v>0.5</v>
      </c>
      <c r="L33" s="209">
        <v>2</v>
      </c>
      <c r="M33" s="209">
        <v>0</v>
      </c>
      <c r="N33" s="17"/>
      <c r="O33" s="17"/>
      <c r="P33" s="211"/>
      <c r="Q33" s="207" t="s">
        <v>3123</v>
      </c>
      <c r="R33" s="21"/>
      <c r="S33" s="212">
        <v>3223755100</v>
      </c>
      <c r="T33" s="211" t="s">
        <v>274</v>
      </c>
      <c r="U33" s="206" t="s">
        <v>1053</v>
      </c>
    </row>
    <row r="34" spans="1:21" ht="15.75" customHeight="1">
      <c r="A34" s="20">
        <v>2</v>
      </c>
      <c r="B34" s="14" t="s">
        <v>2432</v>
      </c>
      <c r="C34" s="206" t="s">
        <v>2433</v>
      </c>
      <c r="D34" s="207" t="s">
        <v>2475</v>
      </c>
      <c r="E34" s="208">
        <v>44573</v>
      </c>
      <c r="F34" s="209">
        <v>4</v>
      </c>
      <c r="G34" s="17" t="s">
        <v>106</v>
      </c>
      <c r="H34" s="209" t="s">
        <v>115</v>
      </c>
      <c r="I34" s="209">
        <v>21</v>
      </c>
      <c r="J34" s="210" t="s">
        <v>1423</v>
      </c>
      <c r="K34" s="209">
        <v>3.3</v>
      </c>
      <c r="L34" s="209">
        <v>20</v>
      </c>
      <c r="M34" s="209">
        <v>0</v>
      </c>
      <c r="N34" s="17"/>
      <c r="O34" s="17"/>
      <c r="P34" s="211"/>
      <c r="Q34" s="207" t="s">
        <v>3124</v>
      </c>
      <c r="R34" s="21"/>
      <c r="S34" s="212">
        <v>3223755100</v>
      </c>
      <c r="T34" s="211" t="s">
        <v>274</v>
      </c>
      <c r="U34" s="206" t="s">
        <v>1053</v>
      </c>
    </row>
    <row r="35" spans="1:21" ht="15.75" customHeight="1">
      <c r="A35" s="20">
        <v>3</v>
      </c>
      <c r="B35" s="14" t="s">
        <v>2432</v>
      </c>
      <c r="C35" s="206" t="s">
        <v>2433</v>
      </c>
      <c r="D35" s="207" t="s">
        <v>2475</v>
      </c>
      <c r="E35" s="208">
        <v>44573</v>
      </c>
      <c r="F35" s="209">
        <v>4</v>
      </c>
      <c r="G35" s="17" t="s">
        <v>106</v>
      </c>
      <c r="H35" s="209" t="s">
        <v>115</v>
      </c>
      <c r="I35" s="209">
        <v>25</v>
      </c>
      <c r="J35" s="210" t="s">
        <v>1484</v>
      </c>
      <c r="K35" s="209">
        <v>1.5</v>
      </c>
      <c r="L35" s="209">
        <v>8</v>
      </c>
      <c r="M35" s="209">
        <v>0</v>
      </c>
      <c r="N35" s="17"/>
      <c r="O35" s="17"/>
      <c r="P35" s="211"/>
      <c r="Q35" s="207" t="s">
        <v>3125</v>
      </c>
      <c r="R35" s="21"/>
      <c r="S35" s="212">
        <v>3223755100</v>
      </c>
      <c r="T35" s="211" t="s">
        <v>274</v>
      </c>
      <c r="U35" s="206" t="s">
        <v>1053</v>
      </c>
    </row>
    <row r="36" spans="1:21" ht="15.75" customHeight="1">
      <c r="A36" s="20">
        <v>4</v>
      </c>
      <c r="B36" s="14" t="s">
        <v>2432</v>
      </c>
      <c r="C36" s="206" t="s">
        <v>2433</v>
      </c>
      <c r="D36" s="207" t="s">
        <v>2475</v>
      </c>
      <c r="E36" s="208">
        <v>44573</v>
      </c>
      <c r="F36" s="209">
        <v>4</v>
      </c>
      <c r="G36" s="17" t="s">
        <v>106</v>
      </c>
      <c r="H36" s="209" t="s">
        <v>115</v>
      </c>
      <c r="I36" s="209">
        <v>28</v>
      </c>
      <c r="J36" s="210" t="s">
        <v>2454</v>
      </c>
      <c r="K36" s="209">
        <v>2.6</v>
      </c>
      <c r="L36" s="209">
        <v>12</v>
      </c>
      <c r="M36" s="209">
        <v>0</v>
      </c>
      <c r="N36" s="17"/>
      <c r="O36" s="17"/>
      <c r="P36" s="211"/>
      <c r="Q36" s="207" t="s">
        <v>3126</v>
      </c>
      <c r="R36" s="21"/>
      <c r="S36" s="212">
        <v>3223755100</v>
      </c>
      <c r="T36" s="211" t="s">
        <v>274</v>
      </c>
      <c r="U36" s="206" t="s">
        <v>1053</v>
      </c>
    </row>
    <row r="37" spans="1:21" ht="15.75" customHeight="1">
      <c r="A37" s="20">
        <v>5</v>
      </c>
      <c r="B37" s="14" t="s">
        <v>2432</v>
      </c>
      <c r="C37" s="206" t="s">
        <v>2433</v>
      </c>
      <c r="D37" s="207" t="s">
        <v>2475</v>
      </c>
      <c r="E37" s="208">
        <v>44573</v>
      </c>
      <c r="F37" s="209">
        <v>4</v>
      </c>
      <c r="G37" s="17" t="s">
        <v>106</v>
      </c>
      <c r="H37" s="209" t="s">
        <v>115</v>
      </c>
      <c r="I37" s="209">
        <v>42</v>
      </c>
      <c r="J37" s="210" t="s">
        <v>2476</v>
      </c>
      <c r="K37" s="209">
        <v>2.2000000000000002</v>
      </c>
      <c r="L37" s="209">
        <v>11</v>
      </c>
      <c r="M37" s="209">
        <v>0</v>
      </c>
      <c r="N37" s="17"/>
      <c r="O37" s="17"/>
      <c r="P37" s="211"/>
      <c r="Q37" s="207" t="s">
        <v>3127</v>
      </c>
      <c r="R37" s="21"/>
      <c r="S37" s="212">
        <v>3223755100</v>
      </c>
      <c r="T37" s="211" t="s">
        <v>274</v>
      </c>
      <c r="U37" s="206" t="s">
        <v>1053</v>
      </c>
    </row>
    <row r="38" spans="1:21" ht="15.75" customHeight="1">
      <c r="A38" s="20">
        <v>6</v>
      </c>
      <c r="B38" s="14" t="s">
        <v>2432</v>
      </c>
      <c r="C38" s="206" t="s">
        <v>2433</v>
      </c>
      <c r="D38" s="207" t="s">
        <v>2475</v>
      </c>
      <c r="E38" s="208">
        <v>44573</v>
      </c>
      <c r="F38" s="209">
        <v>4</v>
      </c>
      <c r="G38" s="17" t="s">
        <v>106</v>
      </c>
      <c r="H38" s="209" t="s">
        <v>115</v>
      </c>
      <c r="I38" s="209">
        <v>61</v>
      </c>
      <c r="J38" s="210" t="s">
        <v>2440</v>
      </c>
      <c r="K38" s="209">
        <v>3.3</v>
      </c>
      <c r="L38" s="209">
        <v>20</v>
      </c>
      <c r="M38" s="209">
        <v>0</v>
      </c>
      <c r="N38" s="17"/>
      <c r="O38" s="17"/>
      <c r="P38" s="211"/>
      <c r="Q38" s="207" t="s">
        <v>3128</v>
      </c>
      <c r="R38" s="21"/>
      <c r="S38" s="212">
        <v>3223755100</v>
      </c>
      <c r="T38" s="211" t="s">
        <v>274</v>
      </c>
      <c r="U38" s="206" t="s">
        <v>1053</v>
      </c>
    </row>
    <row r="39" spans="1:21" ht="15.75" customHeight="1">
      <c r="A39" s="20">
        <v>7</v>
      </c>
      <c r="B39" s="14" t="s">
        <v>2432</v>
      </c>
      <c r="C39" s="206" t="s">
        <v>2433</v>
      </c>
      <c r="D39" s="207" t="s">
        <v>2475</v>
      </c>
      <c r="E39" s="208">
        <v>44573</v>
      </c>
      <c r="F39" s="209">
        <v>4</v>
      </c>
      <c r="G39" s="17" t="s">
        <v>106</v>
      </c>
      <c r="H39" s="209" t="s">
        <v>115</v>
      </c>
      <c r="I39" s="209">
        <v>62</v>
      </c>
      <c r="J39" s="210" t="s">
        <v>1306</v>
      </c>
      <c r="K39" s="209">
        <v>4.0999999999999996</v>
      </c>
      <c r="L39" s="209">
        <v>17</v>
      </c>
      <c r="M39" s="209">
        <v>0</v>
      </c>
      <c r="N39" s="17"/>
      <c r="O39" s="17"/>
      <c r="P39" s="211"/>
      <c r="Q39" s="207" t="s">
        <v>3129</v>
      </c>
      <c r="R39" s="21"/>
      <c r="S39" s="212">
        <v>3223755100</v>
      </c>
      <c r="T39" s="211" t="s">
        <v>274</v>
      </c>
      <c r="U39" s="206" t="s">
        <v>1053</v>
      </c>
    </row>
    <row r="40" spans="1:21" ht="15.75" customHeight="1">
      <c r="A40" s="20">
        <v>8</v>
      </c>
      <c r="B40" s="14" t="s">
        <v>2432</v>
      </c>
      <c r="C40" s="206" t="s">
        <v>2433</v>
      </c>
      <c r="D40" s="207" t="s">
        <v>2475</v>
      </c>
      <c r="E40" s="208">
        <v>44573</v>
      </c>
      <c r="F40" s="209">
        <v>4</v>
      </c>
      <c r="G40" s="17" t="s">
        <v>106</v>
      </c>
      <c r="H40" s="209" t="s">
        <v>115</v>
      </c>
      <c r="I40" s="209">
        <v>66</v>
      </c>
      <c r="J40" s="210" t="s">
        <v>2477</v>
      </c>
      <c r="K40" s="209">
        <v>4.5</v>
      </c>
      <c r="L40" s="209">
        <v>20</v>
      </c>
      <c r="M40" s="209">
        <v>0</v>
      </c>
      <c r="N40" s="17"/>
      <c r="O40" s="17"/>
      <c r="P40" s="211"/>
      <c r="Q40" s="207" t="s">
        <v>3130</v>
      </c>
      <c r="R40" s="21"/>
      <c r="S40" s="212">
        <v>3223755100</v>
      </c>
      <c r="T40" s="211" t="s">
        <v>274</v>
      </c>
      <c r="U40" s="206" t="s">
        <v>1053</v>
      </c>
    </row>
    <row r="41" spans="1:21" ht="15.75" customHeight="1">
      <c r="A41" s="20">
        <v>9</v>
      </c>
      <c r="B41" s="14" t="s">
        <v>2432</v>
      </c>
      <c r="C41" s="206" t="s">
        <v>2433</v>
      </c>
      <c r="D41" s="207" t="s">
        <v>2475</v>
      </c>
      <c r="E41" s="208">
        <v>44573</v>
      </c>
      <c r="F41" s="209">
        <v>4</v>
      </c>
      <c r="G41" s="17" t="s">
        <v>106</v>
      </c>
      <c r="H41" s="209" t="s">
        <v>115</v>
      </c>
      <c r="I41" s="209">
        <v>86</v>
      </c>
      <c r="J41" s="210" t="s">
        <v>1484</v>
      </c>
      <c r="K41" s="209">
        <v>1.4</v>
      </c>
      <c r="L41" s="209">
        <v>8</v>
      </c>
      <c r="M41" s="209">
        <v>0</v>
      </c>
      <c r="N41" s="17"/>
      <c r="O41" s="17"/>
      <c r="P41" s="211"/>
      <c r="Q41" s="207" t="s">
        <v>3131</v>
      </c>
      <c r="R41" s="21"/>
      <c r="S41" s="212">
        <v>3223755100</v>
      </c>
      <c r="T41" s="211" t="s">
        <v>274</v>
      </c>
      <c r="U41" s="206" t="s">
        <v>1053</v>
      </c>
    </row>
    <row r="42" spans="1:21" ht="15.75" customHeight="1">
      <c r="A42" s="20">
        <v>10</v>
      </c>
      <c r="B42" s="14" t="s">
        <v>2432</v>
      </c>
      <c r="C42" s="206" t="s">
        <v>2433</v>
      </c>
      <c r="D42" s="207" t="s">
        <v>2475</v>
      </c>
      <c r="E42" s="208">
        <v>44573</v>
      </c>
      <c r="F42" s="209">
        <v>4</v>
      </c>
      <c r="G42" s="17" t="s">
        <v>106</v>
      </c>
      <c r="H42" s="209" t="s">
        <v>115</v>
      </c>
      <c r="I42" s="209">
        <v>83</v>
      </c>
      <c r="J42" s="210" t="s">
        <v>1377</v>
      </c>
      <c r="K42" s="209">
        <v>3.8</v>
      </c>
      <c r="L42" s="209">
        <v>20</v>
      </c>
      <c r="M42" s="209">
        <v>0</v>
      </c>
      <c r="N42" s="17"/>
      <c r="O42" s="17"/>
      <c r="P42" s="211"/>
      <c r="Q42" s="207" t="s">
        <v>3132</v>
      </c>
      <c r="R42" s="21"/>
      <c r="S42" s="212">
        <v>3223755100</v>
      </c>
      <c r="T42" s="211" t="s">
        <v>274</v>
      </c>
      <c r="U42" s="206" t="s">
        <v>1053</v>
      </c>
    </row>
    <row r="43" spans="1:21" ht="15.75" customHeight="1">
      <c r="A43" s="20">
        <v>11</v>
      </c>
      <c r="B43" s="14" t="s">
        <v>2432</v>
      </c>
      <c r="C43" s="206" t="s">
        <v>2433</v>
      </c>
      <c r="D43" s="207" t="s">
        <v>2475</v>
      </c>
      <c r="E43" s="208">
        <v>44573</v>
      </c>
      <c r="F43" s="209">
        <v>4</v>
      </c>
      <c r="G43" s="17" t="s">
        <v>106</v>
      </c>
      <c r="H43" s="209" t="s">
        <v>1189</v>
      </c>
      <c r="I43" s="209">
        <v>54</v>
      </c>
      <c r="J43" s="210" t="s">
        <v>2476</v>
      </c>
      <c r="K43" s="209">
        <v>4.2</v>
      </c>
      <c r="L43" s="209">
        <v>20</v>
      </c>
      <c r="M43" s="209">
        <v>0</v>
      </c>
      <c r="N43" s="17"/>
      <c r="O43" s="17"/>
      <c r="P43" s="211"/>
      <c r="Q43" s="207" t="s">
        <v>3135</v>
      </c>
      <c r="R43" s="21"/>
      <c r="S43" s="212">
        <v>3223755100</v>
      </c>
      <c r="T43" s="211" t="s">
        <v>274</v>
      </c>
      <c r="U43" s="206" t="s">
        <v>1053</v>
      </c>
    </row>
    <row r="44" spans="1:21" ht="15.75" customHeight="1">
      <c r="A44" s="20">
        <v>12</v>
      </c>
      <c r="B44" s="14" t="s">
        <v>2432</v>
      </c>
      <c r="C44" s="206" t="s">
        <v>2441</v>
      </c>
      <c r="D44" s="207" t="s">
        <v>2478</v>
      </c>
      <c r="E44" s="208">
        <v>44580</v>
      </c>
      <c r="F44" s="209">
        <v>4</v>
      </c>
      <c r="G44" s="17" t="s">
        <v>106</v>
      </c>
      <c r="H44" s="209" t="s">
        <v>107</v>
      </c>
      <c r="I44" s="209">
        <v>2</v>
      </c>
      <c r="J44" s="210" t="s">
        <v>1325</v>
      </c>
      <c r="K44" s="209">
        <v>1</v>
      </c>
      <c r="L44" s="209">
        <v>3</v>
      </c>
      <c r="M44" s="209">
        <v>0</v>
      </c>
      <c r="N44" s="17"/>
      <c r="O44" s="17"/>
      <c r="P44" s="211"/>
      <c r="Q44" s="207" t="s">
        <v>3133</v>
      </c>
      <c r="R44" s="21"/>
      <c r="S44" s="212">
        <v>3223755100</v>
      </c>
      <c r="T44" s="211" t="s">
        <v>274</v>
      </c>
      <c r="U44" s="206" t="s">
        <v>1053</v>
      </c>
    </row>
    <row r="45" spans="1:21" ht="15.75" customHeight="1">
      <c r="A45" s="20">
        <v>13</v>
      </c>
      <c r="B45" s="14" t="s">
        <v>2432</v>
      </c>
      <c r="C45" s="206" t="s">
        <v>2441</v>
      </c>
      <c r="D45" s="207" t="s">
        <v>2478</v>
      </c>
      <c r="E45" s="208">
        <v>44580</v>
      </c>
      <c r="F45" s="209">
        <v>4</v>
      </c>
      <c r="G45" s="17" t="s">
        <v>106</v>
      </c>
      <c r="H45" s="209" t="s">
        <v>115</v>
      </c>
      <c r="I45" s="209">
        <v>27</v>
      </c>
      <c r="J45" s="210" t="s">
        <v>2437</v>
      </c>
      <c r="K45" s="209">
        <v>0.7</v>
      </c>
      <c r="L45" s="209">
        <v>2</v>
      </c>
      <c r="M45" s="209">
        <v>0</v>
      </c>
      <c r="N45" s="17"/>
      <c r="O45" s="17"/>
      <c r="P45" s="211"/>
      <c r="Q45" s="207" t="s">
        <v>3134</v>
      </c>
      <c r="R45" s="21"/>
      <c r="S45" s="212">
        <v>3223755100</v>
      </c>
      <c r="T45" s="211" t="s">
        <v>274</v>
      </c>
      <c r="U45" s="206" t="s">
        <v>1053</v>
      </c>
    </row>
    <row r="46" spans="1:21" ht="15.75" customHeight="1">
      <c r="A46" s="20">
        <v>14</v>
      </c>
      <c r="B46" s="14" t="s">
        <v>2432</v>
      </c>
      <c r="C46" s="206" t="s">
        <v>2441</v>
      </c>
      <c r="D46" s="207" t="s">
        <v>2478</v>
      </c>
      <c r="E46" s="208">
        <v>44580</v>
      </c>
      <c r="F46" s="209">
        <v>4</v>
      </c>
      <c r="G46" s="17" t="s">
        <v>106</v>
      </c>
      <c r="H46" s="209" t="s">
        <v>115</v>
      </c>
      <c r="I46" s="209">
        <v>4</v>
      </c>
      <c r="J46" s="210" t="s">
        <v>2479</v>
      </c>
      <c r="K46" s="209">
        <v>1.4</v>
      </c>
      <c r="L46" s="209">
        <v>5</v>
      </c>
      <c r="M46" s="209">
        <v>0</v>
      </c>
      <c r="N46" s="17"/>
      <c r="O46" s="17"/>
      <c r="P46" s="211"/>
      <c r="Q46" s="207" t="s">
        <v>3136</v>
      </c>
      <c r="R46" s="21"/>
      <c r="S46" s="212">
        <v>3223755100</v>
      </c>
      <c r="T46" s="211" t="s">
        <v>274</v>
      </c>
      <c r="U46" s="206" t="s">
        <v>1053</v>
      </c>
    </row>
    <row r="47" spans="1:21" ht="15.75" customHeight="1">
      <c r="A47" s="20">
        <v>15</v>
      </c>
      <c r="B47" s="14" t="s">
        <v>2432</v>
      </c>
      <c r="C47" s="206" t="s">
        <v>2441</v>
      </c>
      <c r="D47" s="207" t="s">
        <v>2478</v>
      </c>
      <c r="E47" s="208">
        <v>44580</v>
      </c>
      <c r="F47" s="209">
        <v>4</v>
      </c>
      <c r="G47" s="17" t="s">
        <v>106</v>
      </c>
      <c r="H47" s="209" t="s">
        <v>107</v>
      </c>
      <c r="I47" s="209">
        <v>8</v>
      </c>
      <c r="J47" s="210" t="s">
        <v>2448</v>
      </c>
      <c r="K47" s="209">
        <v>1.6</v>
      </c>
      <c r="L47" s="209">
        <v>3</v>
      </c>
      <c r="M47" s="209">
        <v>0</v>
      </c>
      <c r="N47" s="17"/>
      <c r="O47" s="17"/>
      <c r="P47" s="211"/>
      <c r="Q47" s="207" t="s">
        <v>3137</v>
      </c>
      <c r="R47" s="21"/>
      <c r="S47" s="212">
        <v>3223755100</v>
      </c>
      <c r="T47" s="211" t="s">
        <v>274</v>
      </c>
      <c r="U47" s="206" t="s">
        <v>1053</v>
      </c>
    </row>
    <row r="48" spans="1:21" ht="15.75" customHeight="1">
      <c r="A48" s="20">
        <v>16</v>
      </c>
      <c r="B48" s="14" t="s">
        <v>2432</v>
      </c>
      <c r="C48" s="206" t="s">
        <v>2441</v>
      </c>
      <c r="D48" s="207" t="s">
        <v>2478</v>
      </c>
      <c r="E48" s="208">
        <v>44580</v>
      </c>
      <c r="F48" s="209">
        <v>4</v>
      </c>
      <c r="G48" s="17" t="s">
        <v>106</v>
      </c>
      <c r="H48" s="209" t="s">
        <v>115</v>
      </c>
      <c r="I48" s="209">
        <v>8</v>
      </c>
      <c r="J48" s="210" t="s">
        <v>2480</v>
      </c>
      <c r="K48" s="209">
        <v>1.6</v>
      </c>
      <c r="L48" s="209">
        <v>4</v>
      </c>
      <c r="M48" s="209">
        <v>0</v>
      </c>
      <c r="N48" s="17"/>
      <c r="O48" s="17"/>
      <c r="P48" s="211"/>
      <c r="Q48" s="207" t="s">
        <v>3139</v>
      </c>
      <c r="R48" s="21"/>
      <c r="S48" s="212">
        <v>3223755100</v>
      </c>
      <c r="T48" s="211" t="s">
        <v>274</v>
      </c>
      <c r="U48" s="206" t="s">
        <v>1053</v>
      </c>
    </row>
    <row r="49" spans="1:21" ht="15.75" customHeight="1">
      <c r="A49" s="20">
        <v>17</v>
      </c>
      <c r="B49" s="14" t="s">
        <v>2432</v>
      </c>
      <c r="C49" s="206" t="s">
        <v>2441</v>
      </c>
      <c r="D49" s="207" t="s">
        <v>2478</v>
      </c>
      <c r="E49" s="208">
        <v>44580</v>
      </c>
      <c r="F49" s="209">
        <v>4</v>
      </c>
      <c r="G49" s="17" t="s">
        <v>106</v>
      </c>
      <c r="H49" s="209" t="s">
        <v>107</v>
      </c>
      <c r="I49" s="209">
        <v>8</v>
      </c>
      <c r="J49" s="210" t="s">
        <v>2476</v>
      </c>
      <c r="K49" s="209">
        <v>0.3</v>
      </c>
      <c r="L49" s="209">
        <v>1</v>
      </c>
      <c r="M49" s="209">
        <v>0</v>
      </c>
      <c r="N49" s="17"/>
      <c r="O49" s="17"/>
      <c r="P49" s="211"/>
      <c r="Q49" s="207" t="s">
        <v>3141</v>
      </c>
      <c r="R49" s="21"/>
      <c r="S49" s="212">
        <v>3223755100</v>
      </c>
      <c r="T49" s="211" t="s">
        <v>274</v>
      </c>
      <c r="U49" s="206" t="s">
        <v>1053</v>
      </c>
    </row>
    <row r="50" spans="1:21" ht="15.75" customHeight="1">
      <c r="A50" s="20">
        <v>18</v>
      </c>
      <c r="B50" s="14" t="s">
        <v>2432</v>
      </c>
      <c r="C50" s="206" t="s">
        <v>2441</v>
      </c>
      <c r="D50" s="207" t="s">
        <v>2478</v>
      </c>
      <c r="E50" s="208">
        <v>44580</v>
      </c>
      <c r="F50" s="209">
        <v>4</v>
      </c>
      <c r="G50" s="17" t="s">
        <v>106</v>
      </c>
      <c r="H50" s="209" t="s">
        <v>115</v>
      </c>
      <c r="I50" s="209">
        <v>9</v>
      </c>
      <c r="J50" s="210" t="s">
        <v>2481</v>
      </c>
      <c r="K50" s="209">
        <v>2.5</v>
      </c>
      <c r="L50" s="209">
        <v>7</v>
      </c>
      <c r="M50" s="209">
        <v>0</v>
      </c>
      <c r="N50" s="17"/>
      <c r="O50" s="17"/>
      <c r="P50" s="211"/>
      <c r="Q50" s="207" t="s">
        <v>3138</v>
      </c>
      <c r="R50" s="21"/>
      <c r="S50" s="212">
        <v>3223755100</v>
      </c>
      <c r="T50" s="211" t="s">
        <v>274</v>
      </c>
      <c r="U50" s="206" t="s">
        <v>1053</v>
      </c>
    </row>
    <row r="51" spans="1:21" ht="15.75" customHeight="1">
      <c r="A51" s="20">
        <v>19</v>
      </c>
      <c r="B51" s="14" t="s">
        <v>2432</v>
      </c>
      <c r="C51" s="206" t="s">
        <v>2441</v>
      </c>
      <c r="D51" s="207" t="s">
        <v>2478</v>
      </c>
      <c r="E51" s="208">
        <v>44580</v>
      </c>
      <c r="F51" s="209">
        <v>4</v>
      </c>
      <c r="G51" s="17" t="s">
        <v>106</v>
      </c>
      <c r="H51" s="209" t="s">
        <v>107</v>
      </c>
      <c r="I51" s="209">
        <v>2</v>
      </c>
      <c r="J51" s="210" t="s">
        <v>1423</v>
      </c>
      <c r="K51" s="209">
        <v>1.1000000000000001</v>
      </c>
      <c r="L51" s="209">
        <v>3</v>
      </c>
      <c r="M51" s="209">
        <v>0</v>
      </c>
      <c r="N51" s="17"/>
      <c r="O51" s="17"/>
      <c r="P51" s="211"/>
      <c r="Q51" s="207" t="s">
        <v>3140</v>
      </c>
      <c r="R51" s="21"/>
      <c r="S51" s="212">
        <v>3223755100</v>
      </c>
      <c r="T51" s="211" t="s">
        <v>274</v>
      </c>
      <c r="U51" s="206" t="s">
        <v>1053</v>
      </c>
    </row>
    <row r="52" spans="1:21" ht="15.75" customHeight="1">
      <c r="A52" s="20">
        <v>20</v>
      </c>
      <c r="B52" s="14" t="s">
        <v>2432</v>
      </c>
      <c r="C52" s="206" t="s">
        <v>2441</v>
      </c>
      <c r="D52" s="207" t="s">
        <v>2478</v>
      </c>
      <c r="E52" s="208">
        <v>44580</v>
      </c>
      <c r="F52" s="209">
        <v>4</v>
      </c>
      <c r="G52" s="17" t="s">
        <v>106</v>
      </c>
      <c r="H52" s="209" t="s">
        <v>115</v>
      </c>
      <c r="I52" s="209">
        <v>35</v>
      </c>
      <c r="J52" s="210" t="s">
        <v>1312</v>
      </c>
      <c r="K52" s="209">
        <v>2</v>
      </c>
      <c r="L52" s="209">
        <v>6</v>
      </c>
      <c r="M52" s="209">
        <v>0</v>
      </c>
      <c r="N52" s="17"/>
      <c r="O52" s="17"/>
      <c r="P52" s="211"/>
      <c r="Q52" s="207" t="s">
        <v>3142</v>
      </c>
      <c r="R52" s="21"/>
      <c r="S52" s="212">
        <v>3223755100</v>
      </c>
      <c r="T52" s="211" t="s">
        <v>274</v>
      </c>
      <c r="U52" s="206" t="s">
        <v>1053</v>
      </c>
    </row>
    <row r="53" spans="1:21" ht="15.75" customHeight="1">
      <c r="A53" s="20">
        <v>21</v>
      </c>
      <c r="B53" s="14" t="s">
        <v>2432</v>
      </c>
      <c r="C53" s="206" t="s">
        <v>2459</v>
      </c>
      <c r="D53" s="207" t="s">
        <v>2482</v>
      </c>
      <c r="E53" s="208">
        <v>44589</v>
      </c>
      <c r="F53" s="209">
        <v>2</v>
      </c>
      <c r="G53" s="17" t="s">
        <v>106</v>
      </c>
      <c r="H53" s="209" t="s">
        <v>115</v>
      </c>
      <c r="I53" s="209">
        <v>12</v>
      </c>
      <c r="J53" s="210" t="s">
        <v>1455</v>
      </c>
      <c r="K53" s="209">
        <v>1.7</v>
      </c>
      <c r="L53" s="209">
        <v>5</v>
      </c>
      <c r="M53" s="209">
        <v>0</v>
      </c>
      <c r="N53" s="17"/>
      <c r="O53" s="17"/>
      <c r="P53" s="211"/>
      <c r="Q53" s="207" t="s">
        <v>3143</v>
      </c>
      <c r="R53" s="21"/>
      <c r="S53" s="213">
        <v>3224410100</v>
      </c>
      <c r="T53" s="211" t="s">
        <v>274</v>
      </c>
      <c r="U53" s="206" t="s">
        <v>2458</v>
      </c>
    </row>
    <row r="54" spans="1:21" ht="15.75" customHeight="1">
      <c r="A54" s="20">
        <v>22</v>
      </c>
      <c r="B54" s="14" t="s">
        <v>2432</v>
      </c>
      <c r="C54" s="206" t="s">
        <v>2459</v>
      </c>
      <c r="D54" s="207" t="s">
        <v>2482</v>
      </c>
      <c r="E54" s="208">
        <v>44589</v>
      </c>
      <c r="F54" s="209">
        <v>4</v>
      </c>
      <c r="G54" s="17" t="s">
        <v>106</v>
      </c>
      <c r="H54" s="209" t="s">
        <v>115</v>
      </c>
      <c r="I54" s="209">
        <v>17</v>
      </c>
      <c r="J54" s="210" t="s">
        <v>1323</v>
      </c>
      <c r="K54" s="209">
        <v>2.6</v>
      </c>
      <c r="L54" s="209">
        <v>7</v>
      </c>
      <c r="M54" s="209">
        <v>0</v>
      </c>
      <c r="N54" s="17"/>
      <c r="O54" s="17"/>
      <c r="P54" s="211"/>
      <c r="Q54" s="207" t="s">
        <v>3144</v>
      </c>
      <c r="R54" s="21"/>
      <c r="S54" s="213">
        <v>3224410100</v>
      </c>
      <c r="T54" s="211" t="s">
        <v>274</v>
      </c>
      <c r="U54" s="206" t="s">
        <v>2458</v>
      </c>
    </row>
    <row r="55" spans="1:21" ht="15.75" customHeight="1">
      <c r="A55" s="20">
        <v>23</v>
      </c>
      <c r="B55" s="14" t="s">
        <v>2432</v>
      </c>
      <c r="C55" s="206" t="s">
        <v>2459</v>
      </c>
      <c r="D55" s="207" t="s">
        <v>2482</v>
      </c>
      <c r="E55" s="208">
        <v>44589</v>
      </c>
      <c r="F55" s="209">
        <v>4</v>
      </c>
      <c r="G55" s="17" t="s">
        <v>106</v>
      </c>
      <c r="H55" s="209" t="s">
        <v>107</v>
      </c>
      <c r="I55" s="209">
        <v>33</v>
      </c>
      <c r="J55" s="210" t="s">
        <v>1320</v>
      </c>
      <c r="K55" s="209">
        <v>2.4</v>
      </c>
      <c r="L55" s="209">
        <v>13</v>
      </c>
      <c r="M55" s="209">
        <v>0</v>
      </c>
      <c r="N55" s="17"/>
      <c r="O55" s="17"/>
      <c r="P55" s="211"/>
      <c r="Q55" s="207" t="s">
        <v>3145</v>
      </c>
      <c r="R55" s="21"/>
      <c r="S55" s="213">
        <v>3224410100</v>
      </c>
      <c r="T55" s="211" t="s">
        <v>274</v>
      </c>
      <c r="U55" s="206" t="s">
        <v>2458</v>
      </c>
    </row>
    <row r="56" spans="1:21" ht="15.75" customHeight="1">
      <c r="A56" s="20">
        <v>24</v>
      </c>
      <c r="B56" s="14" t="s">
        <v>2432</v>
      </c>
      <c r="C56" s="206" t="s">
        <v>2459</v>
      </c>
      <c r="D56" s="207" t="s">
        <v>2482</v>
      </c>
      <c r="E56" s="208">
        <v>44589</v>
      </c>
      <c r="F56" s="209">
        <v>4</v>
      </c>
      <c r="G56" s="17" t="s">
        <v>106</v>
      </c>
      <c r="H56" s="209" t="s">
        <v>107</v>
      </c>
      <c r="I56" s="209">
        <v>38</v>
      </c>
      <c r="J56" s="210" t="s">
        <v>1484</v>
      </c>
      <c r="K56" s="209">
        <v>1.6</v>
      </c>
      <c r="L56" s="209">
        <v>8</v>
      </c>
      <c r="M56" s="209">
        <v>0</v>
      </c>
      <c r="N56" s="17"/>
      <c r="O56" s="17"/>
      <c r="P56" s="211"/>
      <c r="Q56" s="207" t="s">
        <v>2483</v>
      </c>
      <c r="R56" s="21"/>
      <c r="S56" s="213">
        <v>3224410100</v>
      </c>
      <c r="T56" s="211" t="s">
        <v>274</v>
      </c>
      <c r="U56" s="206" t="s">
        <v>2458</v>
      </c>
    </row>
    <row r="57" spans="1:21" ht="15.75" customHeight="1">
      <c r="A57" s="20">
        <v>25</v>
      </c>
      <c r="B57" s="14" t="s">
        <v>2432</v>
      </c>
      <c r="C57" s="206" t="s">
        <v>2459</v>
      </c>
      <c r="D57" s="207" t="s">
        <v>2482</v>
      </c>
      <c r="E57" s="208">
        <v>44589</v>
      </c>
      <c r="F57" s="209">
        <v>4</v>
      </c>
      <c r="G57" s="17" t="s">
        <v>106</v>
      </c>
      <c r="H57" s="209" t="s">
        <v>107</v>
      </c>
      <c r="I57" s="209">
        <v>38</v>
      </c>
      <c r="J57" s="210" t="s">
        <v>1475</v>
      </c>
      <c r="K57" s="209">
        <v>2.6</v>
      </c>
      <c r="L57" s="209">
        <v>16</v>
      </c>
      <c r="M57" s="209">
        <v>0</v>
      </c>
      <c r="N57" s="17"/>
      <c r="O57" s="17"/>
      <c r="P57" s="211"/>
      <c r="Q57" s="207" t="s">
        <v>3146</v>
      </c>
      <c r="R57" s="21"/>
      <c r="S57" s="213">
        <v>3224410100</v>
      </c>
      <c r="T57" s="211" t="s">
        <v>274</v>
      </c>
      <c r="U57" s="206" t="s">
        <v>2458</v>
      </c>
    </row>
    <row r="58" spans="1:21" ht="15.75" customHeight="1">
      <c r="A58" s="20">
        <v>26</v>
      </c>
      <c r="B58" s="14" t="s">
        <v>2432</v>
      </c>
      <c r="C58" s="206" t="s">
        <v>2459</v>
      </c>
      <c r="D58" s="207" t="s">
        <v>2482</v>
      </c>
      <c r="E58" s="208">
        <v>44589</v>
      </c>
      <c r="F58" s="209">
        <v>4</v>
      </c>
      <c r="G58" s="17" t="s">
        <v>106</v>
      </c>
      <c r="H58" s="209" t="s">
        <v>115</v>
      </c>
      <c r="I58" s="209">
        <v>58</v>
      </c>
      <c r="J58" s="210" t="s">
        <v>1377</v>
      </c>
      <c r="K58" s="209">
        <v>3.7</v>
      </c>
      <c r="L58" s="209">
        <v>21</v>
      </c>
      <c r="M58" s="209">
        <v>0</v>
      </c>
      <c r="N58" s="17"/>
      <c r="O58" s="17"/>
      <c r="P58" s="211"/>
      <c r="Q58" s="207" t="s">
        <v>2484</v>
      </c>
      <c r="R58" s="21"/>
      <c r="S58" s="213">
        <v>3224410100</v>
      </c>
      <c r="T58" s="211" t="s">
        <v>274</v>
      </c>
      <c r="U58" s="206" t="s">
        <v>2458</v>
      </c>
    </row>
    <row r="59" spans="1:21" ht="15.75" customHeight="1">
      <c r="A59" s="20">
        <v>27</v>
      </c>
      <c r="B59" s="14" t="s">
        <v>2432</v>
      </c>
      <c r="C59" s="206" t="s">
        <v>2459</v>
      </c>
      <c r="D59" s="207" t="s">
        <v>2482</v>
      </c>
      <c r="E59" s="208">
        <v>44589</v>
      </c>
      <c r="F59" s="209">
        <v>3</v>
      </c>
      <c r="G59" s="17" t="s">
        <v>106</v>
      </c>
      <c r="H59" s="209" t="s">
        <v>107</v>
      </c>
      <c r="I59" s="209">
        <v>68</v>
      </c>
      <c r="J59" s="210" t="s">
        <v>1323</v>
      </c>
      <c r="K59" s="209">
        <v>1.5</v>
      </c>
      <c r="L59" s="209">
        <v>10</v>
      </c>
      <c r="M59" s="209">
        <v>0</v>
      </c>
      <c r="N59" s="17"/>
      <c r="O59" s="17"/>
      <c r="P59" s="211"/>
      <c r="Q59" s="207" t="s">
        <v>3147</v>
      </c>
      <c r="R59" s="21"/>
      <c r="S59" s="213">
        <v>3224410100</v>
      </c>
      <c r="T59" s="211" t="s">
        <v>274</v>
      </c>
      <c r="U59" s="206" t="s">
        <v>2458</v>
      </c>
    </row>
    <row r="60" spans="1:21" ht="15.75" customHeight="1">
      <c r="A60" s="20">
        <v>28</v>
      </c>
      <c r="B60" s="14" t="s">
        <v>2432</v>
      </c>
      <c r="C60" s="206" t="s">
        <v>2459</v>
      </c>
      <c r="D60" s="207" t="s">
        <v>2482</v>
      </c>
      <c r="E60" s="208">
        <v>44589</v>
      </c>
      <c r="F60" s="209">
        <v>3</v>
      </c>
      <c r="G60" s="17" t="s">
        <v>106</v>
      </c>
      <c r="H60" s="209" t="s">
        <v>107</v>
      </c>
      <c r="I60" s="209">
        <v>68</v>
      </c>
      <c r="J60" s="210" t="s">
        <v>2479</v>
      </c>
      <c r="K60" s="209">
        <v>3</v>
      </c>
      <c r="L60" s="209">
        <v>15</v>
      </c>
      <c r="M60" s="209">
        <v>0</v>
      </c>
      <c r="N60" s="17"/>
      <c r="O60" s="17"/>
      <c r="P60" s="211"/>
      <c r="Q60" s="207" t="s">
        <v>3148</v>
      </c>
      <c r="R60" s="21"/>
      <c r="S60" s="213">
        <v>3224410100</v>
      </c>
      <c r="T60" s="211" t="s">
        <v>274</v>
      </c>
      <c r="U60" s="206" t="s">
        <v>2458</v>
      </c>
    </row>
    <row r="61" spans="1:21" ht="15.75" customHeight="1">
      <c r="A61" s="20">
        <v>29</v>
      </c>
      <c r="B61" s="14" t="s">
        <v>2432</v>
      </c>
      <c r="C61" s="206" t="s">
        <v>2459</v>
      </c>
      <c r="D61" s="207" t="s">
        <v>2482</v>
      </c>
      <c r="E61" s="208">
        <v>44589</v>
      </c>
      <c r="F61" s="209">
        <v>4</v>
      </c>
      <c r="G61" s="17" t="s">
        <v>106</v>
      </c>
      <c r="H61" s="209" t="s">
        <v>107</v>
      </c>
      <c r="I61" s="209">
        <v>5</v>
      </c>
      <c r="J61" s="210" t="s">
        <v>1323</v>
      </c>
      <c r="K61" s="209">
        <v>3.4</v>
      </c>
      <c r="L61" s="209">
        <v>7</v>
      </c>
      <c r="M61" s="209">
        <v>0</v>
      </c>
      <c r="N61" s="17"/>
      <c r="O61" s="17"/>
      <c r="P61" s="211"/>
      <c r="Q61" s="207" t="s">
        <v>3149</v>
      </c>
      <c r="R61" s="21"/>
      <c r="S61" s="213">
        <v>3224410100</v>
      </c>
      <c r="T61" s="211" t="s">
        <v>274</v>
      </c>
      <c r="U61" s="206" t="s">
        <v>2458</v>
      </c>
    </row>
    <row r="62" spans="1:21" ht="15.75" customHeight="1">
      <c r="A62" s="20">
        <v>30</v>
      </c>
      <c r="B62" s="14" t="s">
        <v>2432</v>
      </c>
      <c r="C62" s="206" t="s">
        <v>2459</v>
      </c>
      <c r="D62" s="207" t="s">
        <v>2482</v>
      </c>
      <c r="E62" s="208">
        <v>44589</v>
      </c>
      <c r="F62" s="209">
        <v>4</v>
      </c>
      <c r="G62" s="17" t="s">
        <v>106</v>
      </c>
      <c r="H62" s="209" t="s">
        <v>115</v>
      </c>
      <c r="I62" s="209">
        <v>51</v>
      </c>
      <c r="J62" s="210" t="s">
        <v>2445</v>
      </c>
      <c r="K62" s="209">
        <v>2.2999999999999998</v>
      </c>
      <c r="L62" s="209">
        <v>12</v>
      </c>
      <c r="M62" s="209">
        <v>0</v>
      </c>
      <c r="N62" s="17"/>
      <c r="O62" s="17"/>
      <c r="P62" s="211"/>
      <c r="Q62" s="207" t="s">
        <v>3150</v>
      </c>
      <c r="R62" s="21"/>
      <c r="S62" s="213">
        <v>3220610100</v>
      </c>
      <c r="T62" s="211" t="s">
        <v>274</v>
      </c>
      <c r="U62" s="206" t="s">
        <v>2443</v>
      </c>
    </row>
    <row r="63" spans="1:21" ht="15.75" customHeight="1">
      <c r="A63" s="20">
        <v>31</v>
      </c>
      <c r="B63" s="14" t="s">
        <v>2432</v>
      </c>
      <c r="C63" s="206" t="s">
        <v>2464</v>
      </c>
      <c r="D63" s="207" t="s">
        <v>2485</v>
      </c>
      <c r="E63" s="208">
        <v>44580</v>
      </c>
      <c r="F63" s="209">
        <v>4</v>
      </c>
      <c r="G63" s="17" t="s">
        <v>106</v>
      </c>
      <c r="H63" s="209" t="s">
        <v>115</v>
      </c>
      <c r="I63" s="209">
        <v>101</v>
      </c>
      <c r="J63" s="210" t="s">
        <v>2437</v>
      </c>
      <c r="K63" s="209">
        <v>2.7</v>
      </c>
      <c r="L63" s="209">
        <v>17</v>
      </c>
      <c r="M63" s="209">
        <v>0</v>
      </c>
      <c r="N63" s="17"/>
      <c r="O63" s="17"/>
      <c r="P63" s="211"/>
      <c r="Q63" s="207" t="s">
        <v>3151</v>
      </c>
      <c r="R63" s="21"/>
      <c r="S63" s="213">
        <v>3220683201</v>
      </c>
      <c r="T63" s="211" t="s">
        <v>274</v>
      </c>
      <c r="U63" s="206" t="s">
        <v>2467</v>
      </c>
    </row>
    <row r="64" spans="1:21" ht="15.75" customHeight="1">
      <c r="A64" s="20">
        <v>32</v>
      </c>
      <c r="B64" s="14" t="s">
        <v>2432</v>
      </c>
      <c r="C64" s="206" t="s">
        <v>2464</v>
      </c>
      <c r="D64" s="207" t="s">
        <v>2485</v>
      </c>
      <c r="E64" s="208">
        <v>44580</v>
      </c>
      <c r="F64" s="209">
        <v>4</v>
      </c>
      <c r="G64" s="17" t="s">
        <v>106</v>
      </c>
      <c r="H64" s="209" t="s">
        <v>1189</v>
      </c>
      <c r="I64" s="209">
        <v>108</v>
      </c>
      <c r="J64" s="210" t="s">
        <v>2448</v>
      </c>
      <c r="K64" s="209">
        <v>3.2</v>
      </c>
      <c r="L64" s="209">
        <v>16</v>
      </c>
      <c r="M64" s="209">
        <v>0</v>
      </c>
      <c r="N64" s="17"/>
      <c r="O64" s="17"/>
      <c r="P64" s="211"/>
      <c r="Q64" s="207" t="s">
        <v>3152</v>
      </c>
      <c r="R64" s="21"/>
      <c r="S64" s="213">
        <v>3220683201</v>
      </c>
      <c r="T64" s="211" t="s">
        <v>274</v>
      </c>
      <c r="U64" s="206" t="s">
        <v>2467</v>
      </c>
    </row>
    <row r="65" spans="1:21" ht="15.75" customHeight="1">
      <c r="A65" s="20">
        <v>33</v>
      </c>
      <c r="B65" s="14" t="s">
        <v>2432</v>
      </c>
      <c r="C65" s="206" t="s">
        <v>2464</v>
      </c>
      <c r="D65" s="207" t="s">
        <v>2485</v>
      </c>
      <c r="E65" s="208">
        <v>44580</v>
      </c>
      <c r="F65" s="209">
        <v>4</v>
      </c>
      <c r="G65" s="17" t="s">
        <v>106</v>
      </c>
      <c r="H65" s="209" t="s">
        <v>115</v>
      </c>
      <c r="I65" s="209">
        <v>11</v>
      </c>
      <c r="J65" s="210" t="s">
        <v>2450</v>
      </c>
      <c r="K65" s="209">
        <v>3</v>
      </c>
      <c r="L65" s="209">
        <v>15</v>
      </c>
      <c r="M65" s="209">
        <v>0</v>
      </c>
      <c r="N65" s="17"/>
      <c r="O65" s="17"/>
      <c r="P65" s="211"/>
      <c r="Q65" s="207" t="s">
        <v>3153</v>
      </c>
      <c r="R65" s="21"/>
      <c r="S65" s="213">
        <v>3220610100</v>
      </c>
      <c r="T65" s="211" t="s">
        <v>274</v>
      </c>
      <c r="U65" s="206" t="s">
        <v>2443</v>
      </c>
    </row>
    <row r="66" spans="1:21" ht="15.75" customHeight="1">
      <c r="A66" s="20">
        <v>34</v>
      </c>
      <c r="B66" s="14" t="s">
        <v>2432</v>
      </c>
      <c r="C66" s="206" t="s">
        <v>2464</v>
      </c>
      <c r="D66" s="207" t="s">
        <v>2485</v>
      </c>
      <c r="E66" s="208">
        <v>44580</v>
      </c>
      <c r="F66" s="209">
        <v>4</v>
      </c>
      <c r="G66" s="17" t="s">
        <v>106</v>
      </c>
      <c r="H66" s="209" t="s">
        <v>115</v>
      </c>
      <c r="I66" s="209">
        <v>111</v>
      </c>
      <c r="J66" s="210" t="s">
        <v>1475</v>
      </c>
      <c r="K66" s="209">
        <v>2.4</v>
      </c>
      <c r="L66" s="209">
        <v>12</v>
      </c>
      <c r="M66" s="209">
        <v>0</v>
      </c>
      <c r="N66" s="17"/>
      <c r="O66" s="17"/>
      <c r="P66" s="211"/>
      <c r="Q66" s="207" t="s">
        <v>3154</v>
      </c>
      <c r="R66" s="21"/>
      <c r="S66" s="213">
        <v>3220683201</v>
      </c>
      <c r="T66" s="211" t="s">
        <v>274</v>
      </c>
      <c r="U66" s="206" t="s">
        <v>2467</v>
      </c>
    </row>
    <row r="67" spans="1:21" ht="15.75" customHeight="1">
      <c r="A67" s="20">
        <v>35</v>
      </c>
      <c r="B67" s="14" t="s">
        <v>2432</v>
      </c>
      <c r="C67" s="206" t="s">
        <v>2464</v>
      </c>
      <c r="D67" s="207" t="s">
        <v>2485</v>
      </c>
      <c r="E67" s="208">
        <v>44580</v>
      </c>
      <c r="F67" s="209">
        <v>4</v>
      </c>
      <c r="G67" s="17" t="s">
        <v>106</v>
      </c>
      <c r="H67" s="209" t="s">
        <v>115</v>
      </c>
      <c r="I67" s="209">
        <v>19</v>
      </c>
      <c r="J67" s="210" t="s">
        <v>1306</v>
      </c>
      <c r="K67" s="209">
        <v>3.3</v>
      </c>
      <c r="L67" s="209">
        <v>18</v>
      </c>
      <c r="M67" s="209">
        <v>0</v>
      </c>
      <c r="N67" s="17"/>
      <c r="O67" s="17"/>
      <c r="P67" s="211"/>
      <c r="Q67" s="207" t="s">
        <v>3155</v>
      </c>
      <c r="R67" s="21"/>
      <c r="S67" s="213">
        <v>3220610100</v>
      </c>
      <c r="T67" s="211" t="s">
        <v>274</v>
      </c>
      <c r="U67" s="206" t="s">
        <v>2443</v>
      </c>
    </row>
    <row r="68" spans="1:21" ht="15.75" customHeight="1">
      <c r="A68" s="20">
        <v>36</v>
      </c>
      <c r="B68" s="14" t="s">
        <v>2432</v>
      </c>
      <c r="C68" s="206" t="s">
        <v>2464</v>
      </c>
      <c r="D68" s="207" t="s">
        <v>2485</v>
      </c>
      <c r="E68" s="208">
        <v>44580</v>
      </c>
      <c r="F68" s="209">
        <v>4</v>
      </c>
      <c r="G68" s="17" t="s">
        <v>106</v>
      </c>
      <c r="H68" s="209" t="s">
        <v>115</v>
      </c>
      <c r="I68" s="209">
        <v>26</v>
      </c>
      <c r="J68" s="210" t="s">
        <v>1484</v>
      </c>
      <c r="K68" s="209">
        <v>4.0999999999999996</v>
      </c>
      <c r="L68" s="209">
        <v>23</v>
      </c>
      <c r="M68" s="209">
        <v>0</v>
      </c>
      <c r="N68" s="17"/>
      <c r="O68" s="17"/>
      <c r="P68" s="211"/>
      <c r="Q68" s="207" t="s">
        <v>3156</v>
      </c>
      <c r="R68" s="21"/>
      <c r="S68" s="213">
        <v>3220610100</v>
      </c>
      <c r="T68" s="211" t="s">
        <v>274</v>
      </c>
      <c r="U68" s="206" t="s">
        <v>2443</v>
      </c>
    </row>
    <row r="69" spans="1:21" ht="15.75" customHeight="1">
      <c r="A69" s="20">
        <v>37</v>
      </c>
      <c r="B69" s="14" t="s">
        <v>2432</v>
      </c>
      <c r="C69" s="206" t="s">
        <v>2464</v>
      </c>
      <c r="D69" s="207" t="s">
        <v>2485</v>
      </c>
      <c r="E69" s="208">
        <v>44580</v>
      </c>
      <c r="F69" s="209">
        <v>4</v>
      </c>
      <c r="G69" s="17" t="s">
        <v>106</v>
      </c>
      <c r="H69" s="209" t="s">
        <v>1189</v>
      </c>
      <c r="I69" s="209">
        <v>32</v>
      </c>
      <c r="J69" s="210" t="s">
        <v>2450</v>
      </c>
      <c r="K69" s="209">
        <v>3.3</v>
      </c>
      <c r="L69" s="209">
        <v>18</v>
      </c>
      <c r="M69" s="209">
        <v>0</v>
      </c>
      <c r="N69" s="17"/>
      <c r="O69" s="17"/>
      <c r="P69" s="211"/>
      <c r="Q69" s="207" t="s">
        <v>3157</v>
      </c>
      <c r="R69" s="21"/>
      <c r="S69" s="213">
        <v>3220610100</v>
      </c>
      <c r="T69" s="211" t="s">
        <v>274</v>
      </c>
      <c r="U69" s="206" t="s">
        <v>2443</v>
      </c>
    </row>
    <row r="70" spans="1:21" ht="15.75" customHeight="1">
      <c r="A70" s="20">
        <v>38</v>
      </c>
      <c r="B70" s="14" t="s">
        <v>2432</v>
      </c>
      <c r="C70" s="206" t="s">
        <v>2464</v>
      </c>
      <c r="D70" s="207" t="s">
        <v>2485</v>
      </c>
      <c r="E70" s="208">
        <v>44580</v>
      </c>
      <c r="F70" s="209">
        <v>4</v>
      </c>
      <c r="G70" s="17" t="s">
        <v>106</v>
      </c>
      <c r="H70" s="209" t="s">
        <v>946</v>
      </c>
      <c r="I70" s="209">
        <v>40</v>
      </c>
      <c r="J70" s="210" t="s">
        <v>1323</v>
      </c>
      <c r="K70" s="209">
        <v>3</v>
      </c>
      <c r="L70" s="209">
        <v>15</v>
      </c>
      <c r="M70" s="209">
        <v>0</v>
      </c>
      <c r="N70" s="17"/>
      <c r="O70" s="17"/>
      <c r="P70" s="211"/>
      <c r="Q70" s="207" t="s">
        <v>3158</v>
      </c>
      <c r="R70" s="21"/>
      <c r="S70" s="213">
        <v>3220683201</v>
      </c>
      <c r="T70" s="211" t="s">
        <v>274</v>
      </c>
      <c r="U70" s="206" t="s">
        <v>2467</v>
      </c>
    </row>
    <row r="71" spans="1:21" ht="15.75" customHeight="1">
      <c r="A71" s="20">
        <v>39</v>
      </c>
      <c r="B71" s="14" t="s">
        <v>2432</v>
      </c>
      <c r="C71" s="206" t="s">
        <v>2464</v>
      </c>
      <c r="D71" s="207" t="s">
        <v>2485</v>
      </c>
      <c r="E71" s="208">
        <v>44580</v>
      </c>
      <c r="F71" s="209">
        <v>4</v>
      </c>
      <c r="G71" s="17" t="s">
        <v>106</v>
      </c>
      <c r="H71" s="209" t="s">
        <v>115</v>
      </c>
      <c r="I71" s="209">
        <v>66</v>
      </c>
      <c r="J71" s="210" t="s">
        <v>2448</v>
      </c>
      <c r="K71" s="209">
        <v>5</v>
      </c>
      <c r="L71" s="209">
        <v>26</v>
      </c>
      <c r="M71" s="209">
        <v>0</v>
      </c>
      <c r="N71" s="17"/>
      <c r="O71" s="17"/>
      <c r="P71" s="211"/>
      <c r="Q71" s="207" t="s">
        <v>3159</v>
      </c>
      <c r="R71" s="21"/>
      <c r="S71" s="213">
        <v>3220683201</v>
      </c>
      <c r="T71" s="211" t="s">
        <v>274</v>
      </c>
      <c r="U71" s="206" t="s">
        <v>2467</v>
      </c>
    </row>
    <row r="72" spans="1:21" ht="15.75" customHeight="1">
      <c r="A72" s="20">
        <v>40</v>
      </c>
      <c r="B72" s="14" t="s">
        <v>2432</v>
      </c>
      <c r="C72" s="206" t="s">
        <v>2464</v>
      </c>
      <c r="D72" s="207" t="s">
        <v>2485</v>
      </c>
      <c r="E72" s="208">
        <v>44580</v>
      </c>
      <c r="F72" s="209">
        <v>4</v>
      </c>
      <c r="G72" s="17" t="s">
        <v>106</v>
      </c>
      <c r="H72" s="209" t="s">
        <v>115</v>
      </c>
      <c r="I72" s="209">
        <v>73</v>
      </c>
      <c r="J72" s="210" t="s">
        <v>2445</v>
      </c>
      <c r="K72" s="209">
        <v>1.2</v>
      </c>
      <c r="L72" s="209">
        <v>6</v>
      </c>
      <c r="M72" s="209">
        <v>0</v>
      </c>
      <c r="N72" s="17"/>
      <c r="O72" s="17"/>
      <c r="P72" s="211"/>
      <c r="Q72" s="207" t="s">
        <v>3160</v>
      </c>
      <c r="R72" s="21"/>
      <c r="S72" s="213">
        <v>3220683201</v>
      </c>
      <c r="T72" s="211" t="s">
        <v>274</v>
      </c>
      <c r="U72" s="206" t="s">
        <v>2467</v>
      </c>
    </row>
    <row r="73" spans="1:21" ht="15.75" customHeight="1">
      <c r="A73" s="20">
        <v>41</v>
      </c>
      <c r="B73" s="14" t="s">
        <v>2432</v>
      </c>
      <c r="C73" s="206" t="s">
        <v>2464</v>
      </c>
      <c r="D73" s="207" t="s">
        <v>2485</v>
      </c>
      <c r="E73" s="208">
        <v>44580</v>
      </c>
      <c r="F73" s="209">
        <v>4</v>
      </c>
      <c r="G73" s="17" t="s">
        <v>106</v>
      </c>
      <c r="H73" s="209" t="s">
        <v>115</v>
      </c>
      <c r="I73" s="209">
        <v>83</v>
      </c>
      <c r="J73" s="210" t="s">
        <v>2479</v>
      </c>
      <c r="K73" s="209">
        <v>3.1</v>
      </c>
      <c r="L73" s="209">
        <v>16</v>
      </c>
      <c r="M73" s="209">
        <v>0</v>
      </c>
      <c r="N73" s="17"/>
      <c r="O73" s="17"/>
      <c r="P73" s="211"/>
      <c r="Q73" s="207" t="s">
        <v>3161</v>
      </c>
      <c r="R73" s="21"/>
      <c r="S73" s="213">
        <v>3220683201</v>
      </c>
      <c r="T73" s="211" t="s">
        <v>274</v>
      </c>
      <c r="U73" s="206" t="s">
        <v>2467</v>
      </c>
    </row>
    <row r="74" spans="1:21" ht="15.75" customHeight="1">
      <c r="A74" s="20">
        <v>42</v>
      </c>
      <c r="B74" s="14" t="s">
        <v>2432</v>
      </c>
      <c r="C74" s="206" t="s">
        <v>2464</v>
      </c>
      <c r="D74" s="207" t="s">
        <v>2485</v>
      </c>
      <c r="E74" s="208">
        <v>44580</v>
      </c>
      <c r="F74" s="209">
        <v>4</v>
      </c>
      <c r="G74" s="17" t="s">
        <v>106</v>
      </c>
      <c r="H74" s="209" t="s">
        <v>115</v>
      </c>
      <c r="I74" s="209">
        <v>94</v>
      </c>
      <c r="J74" s="210" t="s">
        <v>2450</v>
      </c>
      <c r="K74" s="209">
        <v>2.7</v>
      </c>
      <c r="L74" s="209">
        <v>14</v>
      </c>
      <c r="M74" s="209">
        <v>0</v>
      </c>
      <c r="N74" s="17"/>
      <c r="O74" s="17"/>
      <c r="P74" s="211"/>
      <c r="Q74" s="207" t="s">
        <v>3162</v>
      </c>
      <c r="R74" s="21"/>
      <c r="S74" s="213">
        <v>3220683201</v>
      </c>
      <c r="T74" s="211" t="s">
        <v>274</v>
      </c>
      <c r="U74" s="206" t="s">
        <v>2467</v>
      </c>
    </row>
    <row r="75" spans="1:21" ht="15.75" customHeight="1">
      <c r="A75" s="20">
        <v>43</v>
      </c>
      <c r="B75" s="14" t="s">
        <v>2432</v>
      </c>
      <c r="C75" s="206" t="s">
        <v>2464</v>
      </c>
      <c r="D75" s="207" t="s">
        <v>2485</v>
      </c>
      <c r="E75" s="208">
        <v>44580</v>
      </c>
      <c r="F75" s="209">
        <v>4</v>
      </c>
      <c r="G75" s="17" t="s">
        <v>106</v>
      </c>
      <c r="H75" s="209" t="s">
        <v>115</v>
      </c>
      <c r="I75" s="209">
        <v>95</v>
      </c>
      <c r="J75" s="210" t="s">
        <v>2450</v>
      </c>
      <c r="K75" s="209">
        <v>3.2</v>
      </c>
      <c r="L75" s="209">
        <v>22</v>
      </c>
      <c r="M75" s="209">
        <v>0</v>
      </c>
      <c r="N75" s="17"/>
      <c r="O75" s="17"/>
      <c r="P75" s="211"/>
      <c r="Q75" s="207" t="s">
        <v>3163</v>
      </c>
      <c r="R75" s="21"/>
      <c r="S75" s="213">
        <v>3220683201</v>
      </c>
      <c r="T75" s="211" t="s">
        <v>274</v>
      </c>
      <c r="U75" s="206" t="s">
        <v>2467</v>
      </c>
    </row>
    <row r="76" spans="1:21" ht="15.75" customHeight="1">
      <c r="A76" s="20">
        <v>44</v>
      </c>
      <c r="B76" s="14" t="s">
        <v>2432</v>
      </c>
      <c r="C76" s="206" t="s">
        <v>2464</v>
      </c>
      <c r="D76" s="207" t="s">
        <v>2485</v>
      </c>
      <c r="E76" s="208">
        <v>44580</v>
      </c>
      <c r="F76" s="209">
        <v>4</v>
      </c>
      <c r="G76" s="17" t="s">
        <v>106</v>
      </c>
      <c r="H76" s="209" t="s">
        <v>115</v>
      </c>
      <c r="I76" s="209">
        <v>97</v>
      </c>
      <c r="J76" s="210" t="s">
        <v>2450</v>
      </c>
      <c r="K76" s="209">
        <v>0.4</v>
      </c>
      <c r="L76" s="209">
        <v>2</v>
      </c>
      <c r="M76" s="209">
        <v>0</v>
      </c>
      <c r="N76" s="17"/>
      <c r="O76" s="17"/>
      <c r="P76" s="211"/>
      <c r="Q76" s="207" t="s">
        <v>3164</v>
      </c>
      <c r="R76" s="21"/>
      <c r="S76" s="213">
        <v>3220683201</v>
      </c>
      <c r="T76" s="211" t="s">
        <v>274</v>
      </c>
      <c r="U76" s="206" t="s">
        <v>2467</v>
      </c>
    </row>
    <row r="77" spans="1:21" ht="15.75" customHeight="1">
      <c r="A77" s="13"/>
      <c r="B77" s="24"/>
      <c r="C77" s="24"/>
      <c r="D77" s="25"/>
      <c r="E77" s="26"/>
      <c r="F77" s="27"/>
      <c r="G77" s="27"/>
      <c r="H77" s="27"/>
      <c r="I77" s="27"/>
      <c r="J77" s="25"/>
      <c r="K77" s="27"/>
      <c r="L77" s="27"/>
      <c r="M77" s="28"/>
      <c r="N77" s="27"/>
      <c r="O77" s="27"/>
      <c r="P77" s="29"/>
      <c r="Q77" s="30"/>
      <c r="R77" s="31"/>
      <c r="S77" s="27"/>
      <c r="T77" s="29"/>
      <c r="U77" s="32"/>
    </row>
    <row r="78" spans="1:21" ht="15.75" customHeight="1">
      <c r="A78" s="322" t="s">
        <v>131</v>
      </c>
      <c r="B78" s="323"/>
      <c r="C78" s="323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  <c r="P78" s="323"/>
      <c r="Q78" s="323"/>
      <c r="R78" s="323"/>
      <c r="S78" s="323"/>
      <c r="T78" s="323"/>
      <c r="U78" s="324"/>
    </row>
    <row r="79" spans="1:21" ht="15.75" customHeight="1">
      <c r="A79" s="20">
        <v>1</v>
      </c>
      <c r="B79" s="14" t="s">
        <v>2432</v>
      </c>
      <c r="C79" s="206" t="s">
        <v>2433</v>
      </c>
      <c r="D79" s="207" t="s">
        <v>2486</v>
      </c>
      <c r="E79" s="208">
        <v>44573</v>
      </c>
      <c r="F79" s="209">
        <v>4</v>
      </c>
      <c r="G79" s="17" t="s">
        <v>133</v>
      </c>
      <c r="H79" s="209" t="s">
        <v>115</v>
      </c>
      <c r="I79" s="209">
        <v>31</v>
      </c>
      <c r="J79" s="210" t="s">
        <v>1323</v>
      </c>
      <c r="K79" s="209">
        <v>2.2000000000000002</v>
      </c>
      <c r="L79" s="209">
        <v>29</v>
      </c>
      <c r="M79" s="209">
        <v>0</v>
      </c>
      <c r="N79" s="17">
        <v>0</v>
      </c>
      <c r="O79" s="17">
        <v>0</v>
      </c>
      <c r="P79" s="211"/>
      <c r="Q79" s="207" t="s">
        <v>2487</v>
      </c>
      <c r="R79" s="21"/>
      <c r="S79" s="212">
        <v>3223755100</v>
      </c>
      <c r="T79" s="211" t="s">
        <v>274</v>
      </c>
      <c r="U79" s="206" t="s">
        <v>1053</v>
      </c>
    </row>
    <row r="80" spans="1:21" ht="15.75" customHeight="1">
      <c r="A80" s="20">
        <v>2</v>
      </c>
      <c r="B80" s="14" t="s">
        <v>2432</v>
      </c>
      <c r="C80" s="206" t="s">
        <v>2433</v>
      </c>
      <c r="D80" s="207" t="s">
        <v>2486</v>
      </c>
      <c r="E80" s="208">
        <v>44573</v>
      </c>
      <c r="F80" s="209">
        <v>4</v>
      </c>
      <c r="G80" s="17" t="s">
        <v>133</v>
      </c>
      <c r="H80" s="209" t="s">
        <v>115</v>
      </c>
      <c r="I80" s="209">
        <v>41</v>
      </c>
      <c r="J80" s="210" t="s">
        <v>2448</v>
      </c>
      <c r="K80" s="209">
        <v>1.9</v>
      </c>
      <c r="L80" s="209">
        <v>26</v>
      </c>
      <c r="M80" s="209">
        <v>0</v>
      </c>
      <c r="N80" s="17">
        <v>0</v>
      </c>
      <c r="O80" s="17">
        <v>0</v>
      </c>
      <c r="P80" s="211"/>
      <c r="Q80" s="207" t="s">
        <v>2488</v>
      </c>
      <c r="R80" s="21"/>
      <c r="S80" s="212">
        <v>3223755100</v>
      </c>
      <c r="T80" s="211" t="s">
        <v>274</v>
      </c>
      <c r="U80" s="206" t="s">
        <v>1053</v>
      </c>
    </row>
    <row r="81" spans="1:21" ht="15.75" customHeight="1">
      <c r="A81" s="20">
        <v>3</v>
      </c>
      <c r="B81" s="14" t="s">
        <v>2432</v>
      </c>
      <c r="C81" s="206" t="s">
        <v>2433</v>
      </c>
      <c r="D81" s="207" t="s">
        <v>2486</v>
      </c>
      <c r="E81" s="208">
        <v>44573</v>
      </c>
      <c r="F81" s="209">
        <v>4</v>
      </c>
      <c r="G81" s="17" t="s">
        <v>133</v>
      </c>
      <c r="H81" s="209" t="s">
        <v>115</v>
      </c>
      <c r="I81" s="209">
        <v>42</v>
      </c>
      <c r="J81" s="210" t="s">
        <v>1436</v>
      </c>
      <c r="K81" s="209">
        <v>3</v>
      </c>
      <c r="L81" s="209">
        <v>37</v>
      </c>
      <c r="M81" s="209">
        <v>0</v>
      </c>
      <c r="N81" s="17">
        <v>0</v>
      </c>
      <c r="O81" s="17">
        <v>0</v>
      </c>
      <c r="P81" s="211"/>
      <c r="Q81" s="207" t="s">
        <v>2489</v>
      </c>
      <c r="R81" s="21"/>
      <c r="S81" s="212">
        <v>3223755100</v>
      </c>
      <c r="T81" s="211" t="s">
        <v>274</v>
      </c>
      <c r="U81" s="206" t="s">
        <v>1053</v>
      </c>
    </row>
    <row r="82" spans="1:21" ht="15.75" customHeight="1">
      <c r="A82" s="20">
        <v>4</v>
      </c>
      <c r="B82" s="14" t="s">
        <v>2432</v>
      </c>
      <c r="C82" s="206" t="s">
        <v>2433</v>
      </c>
      <c r="D82" s="207" t="s">
        <v>2486</v>
      </c>
      <c r="E82" s="208">
        <v>44573</v>
      </c>
      <c r="F82" s="209">
        <v>4</v>
      </c>
      <c r="G82" s="17" t="s">
        <v>133</v>
      </c>
      <c r="H82" s="209" t="s">
        <v>115</v>
      </c>
      <c r="I82" s="209">
        <v>45</v>
      </c>
      <c r="J82" s="210" t="s">
        <v>1377</v>
      </c>
      <c r="K82" s="209">
        <v>1.9</v>
      </c>
      <c r="L82" s="209">
        <v>23</v>
      </c>
      <c r="M82" s="209">
        <v>0</v>
      </c>
      <c r="N82" s="17">
        <v>0</v>
      </c>
      <c r="O82" s="17">
        <v>0</v>
      </c>
      <c r="P82" s="211"/>
      <c r="Q82" s="207" t="s">
        <v>2490</v>
      </c>
      <c r="R82" s="21"/>
      <c r="S82" s="212">
        <v>3223755100</v>
      </c>
      <c r="T82" s="211" t="s">
        <v>274</v>
      </c>
      <c r="U82" s="206" t="s">
        <v>1053</v>
      </c>
    </row>
    <row r="83" spans="1:21" ht="15.75" customHeight="1">
      <c r="A83" s="20">
        <v>5</v>
      </c>
      <c r="B83" s="14" t="s">
        <v>2432</v>
      </c>
      <c r="C83" s="206" t="s">
        <v>2433</v>
      </c>
      <c r="D83" s="207" t="s">
        <v>2486</v>
      </c>
      <c r="E83" s="208">
        <v>44573</v>
      </c>
      <c r="F83" s="209">
        <v>4</v>
      </c>
      <c r="G83" s="17" t="s">
        <v>133</v>
      </c>
      <c r="H83" s="209" t="s">
        <v>115</v>
      </c>
      <c r="I83" s="209">
        <v>61</v>
      </c>
      <c r="J83" s="210" t="s">
        <v>1377</v>
      </c>
      <c r="K83" s="209">
        <v>4.3</v>
      </c>
      <c r="L83" s="209">
        <v>45</v>
      </c>
      <c r="M83" s="209">
        <v>0</v>
      </c>
      <c r="N83" s="17">
        <v>0</v>
      </c>
      <c r="O83" s="17">
        <v>0</v>
      </c>
      <c r="P83" s="211"/>
      <c r="Q83" s="207" t="s">
        <v>2491</v>
      </c>
      <c r="R83" s="21"/>
      <c r="S83" s="212">
        <v>3223755100</v>
      </c>
      <c r="T83" s="211" t="s">
        <v>274</v>
      </c>
      <c r="U83" s="206" t="s">
        <v>1053</v>
      </c>
    </row>
    <row r="84" spans="1:21" ht="15.75" customHeight="1">
      <c r="A84" s="20">
        <v>6</v>
      </c>
      <c r="B84" s="14" t="s">
        <v>2432</v>
      </c>
      <c r="C84" s="206" t="s">
        <v>2433</v>
      </c>
      <c r="D84" s="207" t="s">
        <v>2486</v>
      </c>
      <c r="E84" s="208">
        <v>44573</v>
      </c>
      <c r="F84" s="209">
        <v>4</v>
      </c>
      <c r="G84" s="17" t="s">
        <v>133</v>
      </c>
      <c r="H84" s="209" t="s">
        <v>115</v>
      </c>
      <c r="I84" s="209">
        <v>72</v>
      </c>
      <c r="J84" s="210" t="s">
        <v>2440</v>
      </c>
      <c r="K84" s="209">
        <v>2.9</v>
      </c>
      <c r="L84" s="209">
        <v>40</v>
      </c>
      <c r="M84" s="209">
        <v>0</v>
      </c>
      <c r="N84" s="17">
        <v>0</v>
      </c>
      <c r="O84" s="17">
        <v>0</v>
      </c>
      <c r="P84" s="211"/>
      <c r="Q84" s="207" t="s">
        <v>2492</v>
      </c>
      <c r="R84" s="21"/>
      <c r="S84" s="212">
        <v>3223755100</v>
      </c>
      <c r="T84" s="211" t="s">
        <v>274</v>
      </c>
      <c r="U84" s="206" t="s">
        <v>1053</v>
      </c>
    </row>
    <row r="85" spans="1:21" ht="15.75" customHeight="1">
      <c r="A85" s="20">
        <v>7</v>
      </c>
      <c r="B85" s="14" t="s">
        <v>2432</v>
      </c>
      <c r="C85" s="206" t="s">
        <v>2433</v>
      </c>
      <c r="D85" s="207" t="s">
        <v>2486</v>
      </c>
      <c r="E85" s="208">
        <v>44573</v>
      </c>
      <c r="F85" s="209">
        <v>4</v>
      </c>
      <c r="G85" s="17" t="s">
        <v>133</v>
      </c>
      <c r="H85" s="209" t="s">
        <v>115</v>
      </c>
      <c r="I85" s="209">
        <v>81</v>
      </c>
      <c r="J85" s="210" t="s">
        <v>1323</v>
      </c>
      <c r="K85" s="209">
        <v>7.4</v>
      </c>
      <c r="L85" s="209">
        <v>87</v>
      </c>
      <c r="M85" s="209">
        <v>0</v>
      </c>
      <c r="N85" s="17">
        <v>0</v>
      </c>
      <c r="O85" s="17">
        <v>0</v>
      </c>
      <c r="P85" s="211"/>
      <c r="Q85" s="207" t="s">
        <v>2493</v>
      </c>
      <c r="R85" s="21"/>
      <c r="S85" s="212">
        <v>3223755100</v>
      </c>
      <c r="T85" s="211" t="s">
        <v>274</v>
      </c>
      <c r="U85" s="206" t="s">
        <v>1053</v>
      </c>
    </row>
    <row r="86" spans="1:21" ht="15.75" customHeight="1">
      <c r="A86" s="20">
        <v>8</v>
      </c>
      <c r="B86" s="14" t="s">
        <v>2432</v>
      </c>
      <c r="C86" s="206" t="s">
        <v>2433</v>
      </c>
      <c r="D86" s="207" t="s">
        <v>2486</v>
      </c>
      <c r="E86" s="208">
        <v>44573</v>
      </c>
      <c r="F86" s="209">
        <v>4</v>
      </c>
      <c r="G86" s="17" t="s">
        <v>133</v>
      </c>
      <c r="H86" s="209" t="s">
        <v>115</v>
      </c>
      <c r="I86" s="209">
        <v>26</v>
      </c>
      <c r="J86" s="210" t="s">
        <v>2476</v>
      </c>
      <c r="K86" s="209">
        <v>5.7</v>
      </c>
      <c r="L86" s="209">
        <v>70</v>
      </c>
      <c r="M86" s="209">
        <v>0</v>
      </c>
      <c r="N86" s="17">
        <v>0</v>
      </c>
      <c r="O86" s="17">
        <v>0</v>
      </c>
      <c r="P86" s="211"/>
      <c r="Q86" s="207" t="s">
        <v>2494</v>
      </c>
      <c r="R86" s="21"/>
      <c r="S86" s="212">
        <v>3223755100</v>
      </c>
      <c r="T86" s="211" t="s">
        <v>274</v>
      </c>
      <c r="U86" s="206" t="s">
        <v>1053</v>
      </c>
    </row>
    <row r="87" spans="1:21" ht="15.75" customHeight="1">
      <c r="A87" s="20">
        <v>9</v>
      </c>
      <c r="B87" s="14" t="s">
        <v>2432</v>
      </c>
      <c r="C87" s="206" t="s">
        <v>2441</v>
      </c>
      <c r="D87" s="207" t="s">
        <v>2495</v>
      </c>
      <c r="E87" s="208">
        <v>44580</v>
      </c>
      <c r="F87" s="209">
        <v>2</v>
      </c>
      <c r="G87" s="17" t="s">
        <v>133</v>
      </c>
      <c r="H87" s="209" t="s">
        <v>107</v>
      </c>
      <c r="I87" s="209">
        <v>16</v>
      </c>
      <c r="J87" s="210" t="s">
        <v>2450</v>
      </c>
      <c r="K87" s="209">
        <v>1</v>
      </c>
      <c r="L87" s="209">
        <v>6</v>
      </c>
      <c r="M87" s="209">
        <v>0</v>
      </c>
      <c r="N87" s="17">
        <v>0</v>
      </c>
      <c r="O87" s="17">
        <v>0</v>
      </c>
      <c r="P87" s="211"/>
      <c r="Q87" s="207" t="s">
        <v>2496</v>
      </c>
      <c r="R87" s="21"/>
      <c r="S87" s="212">
        <v>3223755100</v>
      </c>
      <c r="T87" s="211" t="s">
        <v>274</v>
      </c>
      <c r="U87" s="206" t="s">
        <v>1053</v>
      </c>
    </row>
    <row r="88" spans="1:21" ht="15.75" customHeight="1">
      <c r="A88" s="20">
        <v>10</v>
      </c>
      <c r="B88" s="14" t="s">
        <v>2432</v>
      </c>
      <c r="C88" s="206" t="s">
        <v>2441</v>
      </c>
      <c r="D88" s="207" t="s">
        <v>2495</v>
      </c>
      <c r="E88" s="208">
        <v>44580</v>
      </c>
      <c r="F88" s="209">
        <v>4</v>
      </c>
      <c r="G88" s="17" t="s">
        <v>133</v>
      </c>
      <c r="H88" s="209" t="s">
        <v>107</v>
      </c>
      <c r="I88" s="209">
        <v>28</v>
      </c>
      <c r="J88" s="210" t="s">
        <v>1315</v>
      </c>
      <c r="K88" s="209">
        <v>1.2</v>
      </c>
      <c r="L88" s="209">
        <v>9</v>
      </c>
      <c r="M88" s="209">
        <v>0</v>
      </c>
      <c r="N88" s="17">
        <v>0</v>
      </c>
      <c r="O88" s="17">
        <v>0</v>
      </c>
      <c r="P88" s="211"/>
      <c r="Q88" s="207" t="s">
        <v>2497</v>
      </c>
      <c r="R88" s="21"/>
      <c r="S88" s="212">
        <v>3223755100</v>
      </c>
      <c r="T88" s="211" t="s">
        <v>274</v>
      </c>
      <c r="U88" s="206" t="s">
        <v>1053</v>
      </c>
    </row>
    <row r="89" spans="1:21" ht="15.75" customHeight="1">
      <c r="A89" s="20">
        <v>11</v>
      </c>
      <c r="B89" s="14" t="s">
        <v>2432</v>
      </c>
      <c r="C89" s="206" t="s">
        <v>2441</v>
      </c>
      <c r="D89" s="207" t="s">
        <v>2495</v>
      </c>
      <c r="E89" s="208">
        <v>44580</v>
      </c>
      <c r="F89" s="209">
        <v>4</v>
      </c>
      <c r="G89" s="17" t="s">
        <v>133</v>
      </c>
      <c r="H89" s="209" t="s">
        <v>107</v>
      </c>
      <c r="I89" s="209">
        <v>34</v>
      </c>
      <c r="J89" s="210" t="s">
        <v>2477</v>
      </c>
      <c r="K89" s="209">
        <v>4.5999999999999996</v>
      </c>
      <c r="L89" s="209">
        <v>31</v>
      </c>
      <c r="M89" s="209">
        <v>0</v>
      </c>
      <c r="N89" s="17">
        <v>0</v>
      </c>
      <c r="O89" s="17">
        <v>0</v>
      </c>
      <c r="P89" s="211"/>
      <c r="Q89" s="207" t="s">
        <v>2498</v>
      </c>
      <c r="R89" s="21"/>
      <c r="S89" s="212">
        <v>3223755100</v>
      </c>
      <c r="T89" s="211" t="s">
        <v>274</v>
      </c>
      <c r="U89" s="206" t="s">
        <v>1053</v>
      </c>
    </row>
    <row r="90" spans="1:21" ht="15.75" customHeight="1">
      <c r="A90" s="20">
        <v>12</v>
      </c>
      <c r="B90" s="14" t="s">
        <v>2432</v>
      </c>
      <c r="C90" s="206" t="s">
        <v>2441</v>
      </c>
      <c r="D90" s="207" t="s">
        <v>2495</v>
      </c>
      <c r="E90" s="208">
        <v>44580</v>
      </c>
      <c r="F90" s="209">
        <v>4</v>
      </c>
      <c r="G90" s="17" t="s">
        <v>133</v>
      </c>
      <c r="H90" s="209" t="s">
        <v>107</v>
      </c>
      <c r="I90" s="209">
        <v>59</v>
      </c>
      <c r="J90" s="210" t="s">
        <v>2477</v>
      </c>
      <c r="K90" s="209">
        <v>3.2</v>
      </c>
      <c r="L90" s="209">
        <v>19</v>
      </c>
      <c r="M90" s="209">
        <v>0</v>
      </c>
      <c r="N90" s="17">
        <v>0</v>
      </c>
      <c r="O90" s="17">
        <v>0</v>
      </c>
      <c r="P90" s="211"/>
      <c r="Q90" s="207" t="s">
        <v>2499</v>
      </c>
      <c r="R90" s="22"/>
      <c r="S90" s="213">
        <v>3220610100</v>
      </c>
      <c r="T90" s="211" t="s">
        <v>274</v>
      </c>
      <c r="U90" s="206" t="s">
        <v>2443</v>
      </c>
    </row>
    <row r="91" spans="1:21" ht="15.75" customHeight="1">
      <c r="A91" s="20">
        <v>13</v>
      </c>
      <c r="B91" s="14" t="s">
        <v>2432</v>
      </c>
      <c r="C91" s="206" t="s">
        <v>2441</v>
      </c>
      <c r="D91" s="207" t="s">
        <v>2495</v>
      </c>
      <c r="E91" s="208">
        <v>44580</v>
      </c>
      <c r="F91" s="209">
        <v>4</v>
      </c>
      <c r="G91" s="17" t="s">
        <v>133</v>
      </c>
      <c r="H91" s="209" t="s">
        <v>107</v>
      </c>
      <c r="I91" s="209">
        <v>6</v>
      </c>
      <c r="J91" s="210" t="s">
        <v>2450</v>
      </c>
      <c r="K91" s="209">
        <v>5.5</v>
      </c>
      <c r="L91" s="209">
        <v>42</v>
      </c>
      <c r="M91" s="209">
        <v>0</v>
      </c>
      <c r="N91" s="17">
        <v>0</v>
      </c>
      <c r="O91" s="17">
        <v>0</v>
      </c>
      <c r="P91" s="211"/>
      <c r="Q91" s="207" t="s">
        <v>2500</v>
      </c>
      <c r="R91" s="21"/>
      <c r="S91" s="212">
        <v>3223755100</v>
      </c>
      <c r="T91" s="211" t="s">
        <v>274</v>
      </c>
      <c r="U91" s="206" t="s">
        <v>1053</v>
      </c>
    </row>
    <row r="92" spans="1:21" ht="15.75" customHeight="1">
      <c r="A92" s="20">
        <v>14</v>
      </c>
      <c r="B92" s="14" t="s">
        <v>2432</v>
      </c>
      <c r="C92" s="206" t="s">
        <v>2441</v>
      </c>
      <c r="D92" s="207" t="s">
        <v>2495</v>
      </c>
      <c r="E92" s="208">
        <v>44580</v>
      </c>
      <c r="F92" s="209">
        <v>4</v>
      </c>
      <c r="G92" s="17" t="s">
        <v>133</v>
      </c>
      <c r="H92" s="209" t="s">
        <v>107</v>
      </c>
      <c r="I92" s="209">
        <v>60</v>
      </c>
      <c r="J92" s="210" t="s">
        <v>1309</v>
      </c>
      <c r="K92" s="209">
        <v>2.9</v>
      </c>
      <c r="L92" s="209">
        <v>16</v>
      </c>
      <c r="M92" s="209">
        <v>0</v>
      </c>
      <c r="N92" s="17">
        <v>0</v>
      </c>
      <c r="O92" s="17">
        <v>0</v>
      </c>
      <c r="P92" s="211"/>
      <c r="Q92" s="207" t="s">
        <v>2501</v>
      </c>
      <c r="R92" s="21"/>
      <c r="S92" s="213">
        <v>3220610100</v>
      </c>
      <c r="T92" s="211" t="s">
        <v>274</v>
      </c>
      <c r="U92" s="206" t="s">
        <v>2443</v>
      </c>
    </row>
    <row r="93" spans="1:21" ht="15.75" customHeight="1">
      <c r="A93" s="20">
        <v>15</v>
      </c>
      <c r="B93" s="14" t="s">
        <v>2432</v>
      </c>
      <c r="C93" s="206" t="s">
        <v>2441</v>
      </c>
      <c r="D93" s="207" t="s">
        <v>2495</v>
      </c>
      <c r="E93" s="208">
        <v>44580</v>
      </c>
      <c r="F93" s="209">
        <v>4</v>
      </c>
      <c r="G93" s="17" t="s">
        <v>133</v>
      </c>
      <c r="H93" s="209" t="s">
        <v>107</v>
      </c>
      <c r="I93" s="209">
        <v>60</v>
      </c>
      <c r="J93" s="210" t="s">
        <v>2440</v>
      </c>
      <c r="K93" s="209">
        <v>2.2999999999999998</v>
      </c>
      <c r="L93" s="209">
        <v>12</v>
      </c>
      <c r="M93" s="209">
        <v>0</v>
      </c>
      <c r="N93" s="17">
        <v>0</v>
      </c>
      <c r="O93" s="17">
        <v>0</v>
      </c>
      <c r="P93" s="211"/>
      <c r="Q93" s="207" t="s">
        <v>2502</v>
      </c>
      <c r="R93" s="21"/>
      <c r="S93" s="213">
        <v>3220610100</v>
      </c>
      <c r="T93" s="211" t="s">
        <v>274</v>
      </c>
      <c r="U93" s="206" t="s">
        <v>2443</v>
      </c>
    </row>
    <row r="94" spans="1:21" ht="15.75" customHeight="1">
      <c r="A94" s="20">
        <v>16</v>
      </c>
      <c r="B94" s="14" t="s">
        <v>2432</v>
      </c>
      <c r="C94" s="206" t="s">
        <v>2441</v>
      </c>
      <c r="D94" s="207" t="s">
        <v>2495</v>
      </c>
      <c r="E94" s="208">
        <v>44580</v>
      </c>
      <c r="F94" s="209">
        <v>4</v>
      </c>
      <c r="G94" s="17" t="s">
        <v>133</v>
      </c>
      <c r="H94" s="209" t="s">
        <v>107</v>
      </c>
      <c r="I94" s="209">
        <v>33</v>
      </c>
      <c r="J94" s="210" t="s">
        <v>1315</v>
      </c>
      <c r="K94" s="209">
        <v>7.5</v>
      </c>
      <c r="L94" s="209">
        <v>69</v>
      </c>
      <c r="M94" s="209">
        <v>10</v>
      </c>
      <c r="N94" s="17">
        <v>0</v>
      </c>
      <c r="O94" s="17">
        <v>10</v>
      </c>
      <c r="P94" s="211"/>
      <c r="Q94" s="207" t="s">
        <v>2503</v>
      </c>
      <c r="R94" s="21"/>
      <c r="S94" s="213">
        <v>3223755100</v>
      </c>
      <c r="T94" s="211" t="s">
        <v>274</v>
      </c>
      <c r="U94" s="206" t="s">
        <v>1053</v>
      </c>
    </row>
    <row r="95" spans="1:21" ht="15.75" customHeight="1">
      <c r="A95" s="20">
        <v>17</v>
      </c>
      <c r="B95" s="14" t="s">
        <v>2432</v>
      </c>
      <c r="C95" s="206" t="s">
        <v>2464</v>
      </c>
      <c r="D95" s="207" t="s">
        <v>2504</v>
      </c>
      <c r="E95" s="208">
        <v>44580</v>
      </c>
      <c r="F95" s="209">
        <v>4</v>
      </c>
      <c r="G95" s="17" t="s">
        <v>133</v>
      </c>
      <c r="H95" s="209" t="s">
        <v>115</v>
      </c>
      <c r="I95" s="209">
        <v>101</v>
      </c>
      <c r="J95" s="210" t="s">
        <v>2440</v>
      </c>
      <c r="K95" s="209">
        <v>5.0999999999999996</v>
      </c>
      <c r="L95" s="209">
        <v>38</v>
      </c>
      <c r="M95" s="209">
        <v>0</v>
      </c>
      <c r="N95" s="17">
        <v>0</v>
      </c>
      <c r="O95" s="17">
        <v>0</v>
      </c>
      <c r="P95" s="211"/>
      <c r="Q95" s="207" t="s">
        <v>2505</v>
      </c>
      <c r="R95" s="21"/>
      <c r="S95" s="213">
        <v>3220683201</v>
      </c>
      <c r="T95" s="211" t="s">
        <v>274</v>
      </c>
      <c r="U95" s="206" t="s">
        <v>2467</v>
      </c>
    </row>
    <row r="96" spans="1:21" ht="15.75" customHeight="1">
      <c r="A96" s="20">
        <v>18</v>
      </c>
      <c r="B96" s="14" t="s">
        <v>2432</v>
      </c>
      <c r="C96" s="206" t="s">
        <v>2464</v>
      </c>
      <c r="D96" s="207" t="s">
        <v>2504</v>
      </c>
      <c r="E96" s="208">
        <v>44580</v>
      </c>
      <c r="F96" s="209">
        <v>4</v>
      </c>
      <c r="G96" s="17" t="s">
        <v>133</v>
      </c>
      <c r="H96" s="209" t="s">
        <v>115</v>
      </c>
      <c r="I96" s="209">
        <v>16</v>
      </c>
      <c r="J96" s="210" t="s">
        <v>2450</v>
      </c>
      <c r="K96" s="209">
        <v>3.1</v>
      </c>
      <c r="L96" s="209">
        <v>32</v>
      </c>
      <c r="M96" s="209">
        <v>0</v>
      </c>
      <c r="N96" s="17">
        <v>0</v>
      </c>
      <c r="O96" s="17">
        <v>0</v>
      </c>
      <c r="P96" s="211"/>
      <c r="Q96" s="207" t="s">
        <v>2506</v>
      </c>
      <c r="R96" s="21"/>
      <c r="S96" s="213">
        <v>3220610100</v>
      </c>
      <c r="T96" s="211" t="s">
        <v>274</v>
      </c>
      <c r="U96" s="206" t="s">
        <v>2443</v>
      </c>
    </row>
    <row r="97" spans="1:21" ht="15.75" customHeight="1">
      <c r="A97" s="20">
        <v>19</v>
      </c>
      <c r="B97" s="14" t="s">
        <v>2432</v>
      </c>
      <c r="C97" s="206" t="s">
        <v>2464</v>
      </c>
      <c r="D97" s="207" t="s">
        <v>2504</v>
      </c>
      <c r="E97" s="208">
        <v>44580</v>
      </c>
      <c r="F97" s="209">
        <v>4</v>
      </c>
      <c r="G97" s="17" t="s">
        <v>133</v>
      </c>
      <c r="H97" s="209" t="s">
        <v>115</v>
      </c>
      <c r="I97" s="209">
        <v>19</v>
      </c>
      <c r="J97" s="210" t="s">
        <v>2479</v>
      </c>
      <c r="K97" s="209">
        <v>7.1</v>
      </c>
      <c r="L97" s="209">
        <v>80</v>
      </c>
      <c r="M97" s="209">
        <v>0</v>
      </c>
      <c r="N97" s="17">
        <v>0</v>
      </c>
      <c r="O97" s="17">
        <v>0</v>
      </c>
      <c r="P97" s="211"/>
      <c r="Q97" s="207" t="s">
        <v>2507</v>
      </c>
      <c r="R97" s="21"/>
      <c r="S97" s="213">
        <v>3220610100</v>
      </c>
      <c r="T97" s="211" t="s">
        <v>274</v>
      </c>
      <c r="U97" s="206" t="s">
        <v>2443</v>
      </c>
    </row>
    <row r="98" spans="1:21" ht="15.75" customHeight="1">
      <c r="A98" s="20">
        <v>20</v>
      </c>
      <c r="B98" s="14" t="s">
        <v>2432</v>
      </c>
      <c r="C98" s="206" t="s">
        <v>2464</v>
      </c>
      <c r="D98" s="207" t="s">
        <v>2504</v>
      </c>
      <c r="E98" s="208">
        <v>44580</v>
      </c>
      <c r="F98" s="209">
        <v>4</v>
      </c>
      <c r="G98" s="17" t="s">
        <v>133</v>
      </c>
      <c r="H98" s="209" t="s">
        <v>115</v>
      </c>
      <c r="I98" s="209">
        <v>2</v>
      </c>
      <c r="J98" s="210" t="s">
        <v>2476</v>
      </c>
      <c r="K98" s="209">
        <v>2.4</v>
      </c>
      <c r="L98" s="209">
        <v>25</v>
      </c>
      <c r="M98" s="209">
        <v>0</v>
      </c>
      <c r="N98" s="17">
        <v>0</v>
      </c>
      <c r="O98" s="17">
        <v>0</v>
      </c>
      <c r="P98" s="211"/>
      <c r="Q98" s="207" t="s">
        <v>2508</v>
      </c>
      <c r="R98" s="21"/>
      <c r="S98" s="213">
        <v>3220610100</v>
      </c>
      <c r="T98" s="211" t="s">
        <v>274</v>
      </c>
      <c r="U98" s="206" t="s">
        <v>2443</v>
      </c>
    </row>
    <row r="99" spans="1:21" ht="15.75" customHeight="1">
      <c r="A99" s="20">
        <v>21</v>
      </c>
      <c r="B99" s="14" t="s">
        <v>2432</v>
      </c>
      <c r="C99" s="206" t="s">
        <v>2464</v>
      </c>
      <c r="D99" s="207" t="s">
        <v>2504</v>
      </c>
      <c r="E99" s="208">
        <v>44580</v>
      </c>
      <c r="F99" s="209">
        <v>4</v>
      </c>
      <c r="G99" s="17" t="s">
        <v>133</v>
      </c>
      <c r="H99" s="209" t="s">
        <v>115</v>
      </c>
      <c r="I99" s="209">
        <v>26</v>
      </c>
      <c r="J99" s="210" t="s">
        <v>2450</v>
      </c>
      <c r="K99" s="209">
        <v>3.8</v>
      </c>
      <c r="L99" s="209">
        <v>43</v>
      </c>
      <c r="M99" s="209">
        <v>0</v>
      </c>
      <c r="N99" s="17">
        <v>0</v>
      </c>
      <c r="O99" s="17">
        <v>0</v>
      </c>
      <c r="P99" s="211"/>
      <c r="Q99" s="207" t="s">
        <v>2509</v>
      </c>
      <c r="R99" s="21"/>
      <c r="S99" s="213">
        <v>3220610100</v>
      </c>
      <c r="T99" s="211" t="s">
        <v>274</v>
      </c>
      <c r="U99" s="206" t="s">
        <v>2443</v>
      </c>
    </row>
    <row r="100" spans="1:21" ht="15.75" customHeight="1">
      <c r="A100" s="20">
        <v>22</v>
      </c>
      <c r="B100" s="14" t="s">
        <v>2432</v>
      </c>
      <c r="C100" s="206" t="s">
        <v>2464</v>
      </c>
      <c r="D100" s="207" t="s">
        <v>2504</v>
      </c>
      <c r="E100" s="208">
        <v>44580</v>
      </c>
      <c r="F100" s="209">
        <v>4</v>
      </c>
      <c r="G100" s="17" t="s">
        <v>133</v>
      </c>
      <c r="H100" s="209" t="s">
        <v>115</v>
      </c>
      <c r="I100" s="209">
        <v>26</v>
      </c>
      <c r="J100" s="210" t="s">
        <v>2479</v>
      </c>
      <c r="K100" s="209">
        <v>2.2999999999999998</v>
      </c>
      <c r="L100" s="209">
        <v>19</v>
      </c>
      <c r="M100" s="209">
        <v>0</v>
      </c>
      <c r="N100" s="17">
        <v>0</v>
      </c>
      <c r="O100" s="17">
        <v>0</v>
      </c>
      <c r="P100" s="211"/>
      <c r="Q100" s="207" t="s">
        <v>2510</v>
      </c>
      <c r="R100" s="21"/>
      <c r="S100" s="213">
        <v>3220610100</v>
      </c>
      <c r="T100" s="211" t="s">
        <v>274</v>
      </c>
      <c r="U100" s="206" t="s">
        <v>2443</v>
      </c>
    </row>
    <row r="101" spans="1:21" ht="15.75" customHeight="1">
      <c r="A101" s="20">
        <v>23</v>
      </c>
      <c r="B101" s="14" t="s">
        <v>2432</v>
      </c>
      <c r="C101" s="206" t="s">
        <v>2464</v>
      </c>
      <c r="D101" s="207" t="s">
        <v>2504</v>
      </c>
      <c r="E101" s="208">
        <v>44580</v>
      </c>
      <c r="F101" s="209">
        <v>4</v>
      </c>
      <c r="G101" s="17" t="s">
        <v>133</v>
      </c>
      <c r="H101" s="209" t="s">
        <v>115</v>
      </c>
      <c r="I101" s="209">
        <v>3</v>
      </c>
      <c r="J101" s="210" t="s">
        <v>1323</v>
      </c>
      <c r="K101" s="209">
        <v>3</v>
      </c>
      <c r="L101" s="209">
        <v>34</v>
      </c>
      <c r="M101" s="209">
        <v>0</v>
      </c>
      <c r="N101" s="17">
        <v>0</v>
      </c>
      <c r="O101" s="17">
        <v>0</v>
      </c>
      <c r="P101" s="211"/>
      <c r="Q101" s="207" t="s">
        <v>2511</v>
      </c>
      <c r="R101" s="21"/>
      <c r="S101" s="213">
        <v>3220610100</v>
      </c>
      <c r="T101" s="211" t="s">
        <v>274</v>
      </c>
      <c r="U101" s="206" t="s">
        <v>2443</v>
      </c>
    </row>
    <row r="102" spans="1:21" ht="15.75" customHeight="1">
      <c r="A102" s="20">
        <v>24</v>
      </c>
      <c r="B102" s="14" t="s">
        <v>2432</v>
      </c>
      <c r="C102" s="206" t="s">
        <v>2464</v>
      </c>
      <c r="D102" s="207" t="s">
        <v>2504</v>
      </c>
      <c r="E102" s="208">
        <v>44580</v>
      </c>
      <c r="F102" s="209">
        <v>4</v>
      </c>
      <c r="G102" s="17" t="s">
        <v>133</v>
      </c>
      <c r="H102" s="209" t="s">
        <v>115</v>
      </c>
      <c r="I102" s="209">
        <v>3</v>
      </c>
      <c r="J102" s="210" t="s">
        <v>2445</v>
      </c>
      <c r="K102" s="209">
        <v>7.2</v>
      </c>
      <c r="L102" s="209">
        <v>81</v>
      </c>
      <c r="M102" s="209">
        <v>0</v>
      </c>
      <c r="N102" s="17">
        <v>0</v>
      </c>
      <c r="O102" s="17">
        <v>0</v>
      </c>
      <c r="P102" s="211"/>
      <c r="Q102" s="207" t="s">
        <v>2512</v>
      </c>
      <c r="R102" s="21"/>
      <c r="S102" s="213">
        <v>3220610100</v>
      </c>
      <c r="T102" s="211" t="s">
        <v>274</v>
      </c>
      <c r="U102" s="206" t="s">
        <v>2443</v>
      </c>
    </row>
    <row r="103" spans="1:21" ht="15.75" customHeight="1">
      <c r="A103" s="20">
        <v>25</v>
      </c>
      <c r="B103" s="14" t="s">
        <v>2432</v>
      </c>
      <c r="C103" s="206" t="s">
        <v>2464</v>
      </c>
      <c r="D103" s="207" t="s">
        <v>2504</v>
      </c>
      <c r="E103" s="208">
        <v>44580</v>
      </c>
      <c r="F103" s="209">
        <v>4</v>
      </c>
      <c r="G103" s="17" t="s">
        <v>133</v>
      </c>
      <c r="H103" s="209" t="s">
        <v>115</v>
      </c>
      <c r="I103" s="209">
        <v>95</v>
      </c>
      <c r="J103" s="210" t="s">
        <v>2440</v>
      </c>
      <c r="K103" s="209">
        <v>5.3</v>
      </c>
      <c r="L103" s="209">
        <v>44</v>
      </c>
      <c r="M103" s="209">
        <v>0</v>
      </c>
      <c r="N103" s="17">
        <v>0</v>
      </c>
      <c r="O103" s="17">
        <v>0</v>
      </c>
      <c r="P103" s="211"/>
      <c r="Q103" s="207" t="s">
        <v>2513</v>
      </c>
      <c r="R103" s="21"/>
      <c r="S103" s="213">
        <v>3220683201</v>
      </c>
      <c r="T103" s="211" t="s">
        <v>274</v>
      </c>
      <c r="U103" s="206" t="s">
        <v>2467</v>
      </c>
    </row>
    <row r="104" spans="1:21" ht="15.75" customHeight="1">
      <c r="A104" s="20">
        <v>26</v>
      </c>
      <c r="B104" s="14" t="s">
        <v>2432</v>
      </c>
      <c r="C104" s="206" t="s">
        <v>2464</v>
      </c>
      <c r="D104" s="207" t="s">
        <v>2504</v>
      </c>
      <c r="E104" s="208">
        <v>44580</v>
      </c>
      <c r="F104" s="209">
        <v>4</v>
      </c>
      <c r="G104" s="17" t="s">
        <v>133</v>
      </c>
      <c r="H104" s="209" t="s">
        <v>115</v>
      </c>
      <c r="I104" s="209">
        <v>97</v>
      </c>
      <c r="J104" s="210" t="s">
        <v>2437</v>
      </c>
      <c r="K104" s="209">
        <v>1</v>
      </c>
      <c r="L104" s="209">
        <v>12</v>
      </c>
      <c r="M104" s="209">
        <v>0</v>
      </c>
      <c r="N104" s="17">
        <v>0</v>
      </c>
      <c r="O104" s="17">
        <v>0</v>
      </c>
      <c r="P104" s="211"/>
      <c r="Q104" s="207" t="s">
        <v>2514</v>
      </c>
      <c r="R104" s="21"/>
      <c r="S104" s="213">
        <v>3220683201</v>
      </c>
      <c r="T104" s="211" t="s">
        <v>274</v>
      </c>
      <c r="U104" s="206" t="s">
        <v>2467</v>
      </c>
    </row>
    <row r="105" spans="1:21" ht="15.75" customHeight="1">
      <c r="A105" s="20">
        <v>27</v>
      </c>
      <c r="B105" s="14" t="s">
        <v>2432</v>
      </c>
      <c r="C105" s="206" t="s">
        <v>2464</v>
      </c>
      <c r="D105" s="207" t="s">
        <v>2504</v>
      </c>
      <c r="E105" s="208">
        <v>44580</v>
      </c>
      <c r="F105" s="209">
        <v>4</v>
      </c>
      <c r="G105" s="17" t="s">
        <v>133</v>
      </c>
      <c r="H105" s="209" t="s">
        <v>115</v>
      </c>
      <c r="I105" s="209">
        <v>111</v>
      </c>
      <c r="J105" s="210" t="s">
        <v>2477</v>
      </c>
      <c r="K105" s="209">
        <v>0.7</v>
      </c>
      <c r="L105" s="209">
        <v>6</v>
      </c>
      <c r="M105" s="209">
        <v>0</v>
      </c>
      <c r="N105" s="17">
        <v>0</v>
      </c>
      <c r="O105" s="17">
        <v>0</v>
      </c>
      <c r="P105" s="211"/>
      <c r="Q105" s="207" t="s">
        <v>2515</v>
      </c>
      <c r="R105" s="21"/>
      <c r="S105" s="213">
        <v>3220683201</v>
      </c>
      <c r="T105" s="211" t="s">
        <v>274</v>
      </c>
      <c r="U105" s="206" t="s">
        <v>2467</v>
      </c>
    </row>
    <row r="106" spans="1:21" ht="15.75" customHeight="1">
      <c r="A106" s="20">
        <v>28</v>
      </c>
      <c r="B106" s="14" t="s">
        <v>2432</v>
      </c>
      <c r="C106" s="206" t="s">
        <v>2464</v>
      </c>
      <c r="D106" s="207" t="s">
        <v>2504</v>
      </c>
      <c r="E106" s="208">
        <v>44580</v>
      </c>
      <c r="F106" s="209">
        <v>4</v>
      </c>
      <c r="G106" s="17" t="s">
        <v>133</v>
      </c>
      <c r="H106" s="209" t="s">
        <v>115</v>
      </c>
      <c r="I106" s="209">
        <v>112</v>
      </c>
      <c r="J106" s="210" t="s">
        <v>2448</v>
      </c>
      <c r="K106" s="209">
        <v>2.2999999999999998</v>
      </c>
      <c r="L106" s="209">
        <v>23</v>
      </c>
      <c r="M106" s="209">
        <v>0</v>
      </c>
      <c r="N106" s="17">
        <v>0</v>
      </c>
      <c r="O106" s="17">
        <v>0</v>
      </c>
      <c r="P106" s="211"/>
      <c r="Q106" s="207" t="s">
        <v>2516</v>
      </c>
      <c r="R106" s="21"/>
      <c r="S106" s="213">
        <v>3220683201</v>
      </c>
      <c r="T106" s="211" t="s">
        <v>274</v>
      </c>
      <c r="U106" s="206" t="s">
        <v>2467</v>
      </c>
    </row>
    <row r="107" spans="1:21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</row>
    <row r="108" spans="1:21" ht="15.75" customHeight="1">
      <c r="A108" s="322" t="s">
        <v>161</v>
      </c>
      <c r="B108" s="323"/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4"/>
    </row>
    <row r="109" spans="1:21" ht="15.75" customHeight="1">
      <c r="A109" s="20">
        <v>1</v>
      </c>
      <c r="B109" s="14" t="s">
        <v>2432</v>
      </c>
      <c r="C109" s="206" t="s">
        <v>2446</v>
      </c>
      <c r="D109" s="207" t="s">
        <v>2517</v>
      </c>
      <c r="E109" s="208">
        <v>44579</v>
      </c>
      <c r="F109" s="17">
        <v>2</v>
      </c>
      <c r="G109" s="17" t="s">
        <v>163</v>
      </c>
      <c r="H109" s="209" t="s">
        <v>2518</v>
      </c>
      <c r="I109" s="209">
        <v>26</v>
      </c>
      <c r="J109" s="210" t="s">
        <v>2440</v>
      </c>
      <c r="K109" s="209">
        <v>7</v>
      </c>
      <c r="L109" s="209">
        <v>101</v>
      </c>
      <c r="M109" s="209">
        <v>86</v>
      </c>
      <c r="N109" s="17">
        <v>0</v>
      </c>
      <c r="O109" s="17">
        <v>86</v>
      </c>
      <c r="P109" s="211"/>
      <c r="Q109" s="207" t="s">
        <v>2519</v>
      </c>
      <c r="R109" s="21"/>
      <c r="S109" s="213">
        <v>3220610100</v>
      </c>
      <c r="T109" s="211" t="s">
        <v>274</v>
      </c>
      <c r="U109" s="206" t="s">
        <v>2443</v>
      </c>
    </row>
    <row r="110" spans="1:21" ht="15.75" customHeight="1">
      <c r="A110" s="20">
        <v>2</v>
      </c>
      <c r="B110" s="14" t="s">
        <v>2432</v>
      </c>
      <c r="C110" s="214" t="s">
        <v>2459</v>
      </c>
      <c r="D110" s="215" t="s">
        <v>2520</v>
      </c>
      <c r="E110" s="216">
        <v>44565</v>
      </c>
      <c r="F110" s="17">
        <v>3</v>
      </c>
      <c r="G110" s="17" t="s">
        <v>163</v>
      </c>
      <c r="H110" s="217" t="s">
        <v>1189</v>
      </c>
      <c r="I110" s="217">
        <v>30</v>
      </c>
      <c r="J110" s="218" t="s">
        <v>1315</v>
      </c>
      <c r="K110" s="217">
        <v>9</v>
      </c>
      <c r="L110" s="217">
        <v>418</v>
      </c>
      <c r="M110" s="217">
        <v>384</v>
      </c>
      <c r="N110" s="17">
        <v>0</v>
      </c>
      <c r="O110" s="17">
        <v>384</v>
      </c>
      <c r="P110" s="211"/>
      <c r="Q110" s="215" t="s">
        <v>2521</v>
      </c>
      <c r="R110" s="21"/>
      <c r="S110" s="213">
        <v>3224410100</v>
      </c>
      <c r="T110" s="211" t="s">
        <v>274</v>
      </c>
      <c r="U110" s="214" t="s">
        <v>2458</v>
      </c>
    </row>
    <row r="111" spans="1:21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</row>
    <row r="112" spans="1:21" ht="15.75" customHeight="1">
      <c r="A112" s="322" t="s">
        <v>171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4"/>
    </row>
    <row r="113" spans="1:21" ht="15.75" customHeight="1">
      <c r="A113" s="20">
        <v>1</v>
      </c>
      <c r="B113" s="14" t="s">
        <v>2432</v>
      </c>
      <c r="C113" s="214" t="s">
        <v>2433</v>
      </c>
      <c r="D113" s="215" t="s">
        <v>2522</v>
      </c>
      <c r="E113" s="216">
        <v>44565</v>
      </c>
      <c r="F113" s="217">
        <v>4</v>
      </c>
      <c r="G113" s="17" t="s">
        <v>173</v>
      </c>
      <c r="H113" s="217" t="s">
        <v>115</v>
      </c>
      <c r="I113" s="217">
        <v>18</v>
      </c>
      <c r="J113" s="218" t="s">
        <v>1436</v>
      </c>
      <c r="K113" s="217">
        <v>3</v>
      </c>
      <c r="L113" s="217">
        <v>60</v>
      </c>
      <c r="M113" s="217">
        <v>45</v>
      </c>
      <c r="N113" s="17">
        <v>1</v>
      </c>
      <c r="O113" s="17">
        <v>44</v>
      </c>
      <c r="P113" s="211"/>
      <c r="Q113" s="215" t="s">
        <v>2523</v>
      </c>
      <c r="R113" s="213">
        <v>405</v>
      </c>
      <c r="S113" s="212">
        <v>3223755100</v>
      </c>
      <c r="T113" s="211" t="s">
        <v>274</v>
      </c>
      <c r="U113" s="214" t="s">
        <v>1053</v>
      </c>
    </row>
    <row r="114" spans="1:21" ht="15.75" customHeight="1">
      <c r="A114" s="20">
        <v>2</v>
      </c>
      <c r="B114" s="14" t="s">
        <v>2432</v>
      </c>
      <c r="C114" s="214" t="s">
        <v>2433</v>
      </c>
      <c r="D114" s="215" t="s">
        <v>2522</v>
      </c>
      <c r="E114" s="216">
        <v>44565</v>
      </c>
      <c r="F114" s="217">
        <v>4</v>
      </c>
      <c r="G114" s="17" t="s">
        <v>173</v>
      </c>
      <c r="H114" s="217" t="s">
        <v>115</v>
      </c>
      <c r="I114" s="217">
        <v>57</v>
      </c>
      <c r="J114" s="218" t="s">
        <v>2477</v>
      </c>
      <c r="K114" s="217">
        <v>2.9</v>
      </c>
      <c r="L114" s="217">
        <v>69</v>
      </c>
      <c r="M114" s="217">
        <v>58</v>
      </c>
      <c r="N114" s="17">
        <v>4</v>
      </c>
      <c r="O114" s="17">
        <v>54</v>
      </c>
      <c r="P114" s="211"/>
      <c r="Q114" s="215" t="s">
        <v>2524</v>
      </c>
      <c r="R114" s="213">
        <v>748</v>
      </c>
      <c r="S114" s="212">
        <v>3223755100</v>
      </c>
      <c r="T114" s="211" t="s">
        <v>274</v>
      </c>
      <c r="U114" s="214" t="s">
        <v>1053</v>
      </c>
    </row>
    <row r="115" spans="1:21" ht="15.75" customHeight="1">
      <c r="A115" s="20">
        <v>3</v>
      </c>
      <c r="B115" s="14" t="s">
        <v>2432</v>
      </c>
      <c r="C115" s="214" t="s">
        <v>2433</v>
      </c>
      <c r="D115" s="215" t="s">
        <v>2522</v>
      </c>
      <c r="E115" s="216">
        <v>44565</v>
      </c>
      <c r="F115" s="217">
        <v>4</v>
      </c>
      <c r="G115" s="17" t="s">
        <v>173</v>
      </c>
      <c r="H115" s="217" t="s">
        <v>115</v>
      </c>
      <c r="I115" s="217">
        <v>80</v>
      </c>
      <c r="J115" s="218" t="s">
        <v>2437</v>
      </c>
      <c r="K115" s="217">
        <v>3.4</v>
      </c>
      <c r="L115" s="217">
        <v>87</v>
      </c>
      <c r="M115" s="217">
        <v>78</v>
      </c>
      <c r="N115" s="17">
        <v>2</v>
      </c>
      <c r="O115" s="17">
        <v>76</v>
      </c>
      <c r="P115" s="211"/>
      <c r="Q115" s="215" t="s">
        <v>2525</v>
      </c>
      <c r="R115" s="213">
        <v>983</v>
      </c>
      <c r="S115" s="212">
        <v>3223755100</v>
      </c>
      <c r="T115" s="211" t="s">
        <v>274</v>
      </c>
      <c r="U115" s="214" t="s">
        <v>1053</v>
      </c>
    </row>
    <row r="116" spans="1:21" ht="15.75" customHeight="1">
      <c r="A116" s="20">
        <v>4</v>
      </c>
      <c r="B116" s="14" t="s">
        <v>2432</v>
      </c>
      <c r="C116" s="214" t="s">
        <v>2433</v>
      </c>
      <c r="D116" s="215" t="s">
        <v>2522</v>
      </c>
      <c r="E116" s="216">
        <v>44565</v>
      </c>
      <c r="F116" s="217">
        <v>4</v>
      </c>
      <c r="G116" s="17" t="s">
        <v>173</v>
      </c>
      <c r="H116" s="217" t="s">
        <v>115</v>
      </c>
      <c r="I116" s="217">
        <v>81</v>
      </c>
      <c r="J116" s="218" t="s">
        <v>2477</v>
      </c>
      <c r="K116" s="217">
        <v>7.4</v>
      </c>
      <c r="L116" s="217">
        <v>152</v>
      </c>
      <c r="M116" s="217">
        <v>138</v>
      </c>
      <c r="N116" s="17">
        <v>9</v>
      </c>
      <c r="O116" s="17">
        <v>129</v>
      </c>
      <c r="P116" s="211"/>
      <c r="Q116" s="215" t="s">
        <v>2526</v>
      </c>
      <c r="R116" s="213">
        <v>1001</v>
      </c>
      <c r="S116" s="212">
        <v>3223755100</v>
      </c>
      <c r="T116" s="211" t="s">
        <v>274</v>
      </c>
      <c r="U116" s="214" t="s">
        <v>1053</v>
      </c>
    </row>
    <row r="117" spans="1:21" ht="15.75" customHeight="1">
      <c r="A117" s="20">
        <v>5</v>
      </c>
      <c r="B117" s="14" t="s">
        <v>2432</v>
      </c>
      <c r="C117" s="214" t="s">
        <v>2433</v>
      </c>
      <c r="D117" s="215" t="s">
        <v>2522</v>
      </c>
      <c r="E117" s="216">
        <v>44565</v>
      </c>
      <c r="F117" s="217">
        <v>4</v>
      </c>
      <c r="G117" s="17" t="s">
        <v>173</v>
      </c>
      <c r="H117" s="217" t="s">
        <v>115</v>
      </c>
      <c r="I117" s="217">
        <v>63</v>
      </c>
      <c r="J117" s="218" t="s">
        <v>1306</v>
      </c>
      <c r="K117" s="217">
        <v>1.4</v>
      </c>
      <c r="L117" s="217">
        <v>40</v>
      </c>
      <c r="M117" s="217">
        <v>35</v>
      </c>
      <c r="N117" s="17"/>
      <c r="O117" s="17">
        <v>35</v>
      </c>
      <c r="P117" s="211"/>
      <c r="Q117" s="215" t="s">
        <v>2527</v>
      </c>
      <c r="R117" s="213">
        <v>218</v>
      </c>
      <c r="S117" s="212">
        <v>3223755100</v>
      </c>
      <c r="T117" s="211" t="s">
        <v>274</v>
      </c>
      <c r="U117" s="214" t="s">
        <v>1053</v>
      </c>
    </row>
    <row r="118" spans="1:21" ht="15.75" customHeight="1">
      <c r="A118" s="20">
        <v>6</v>
      </c>
      <c r="B118" s="14" t="s">
        <v>2432</v>
      </c>
      <c r="C118" s="206" t="s">
        <v>2441</v>
      </c>
      <c r="D118" s="207" t="s">
        <v>2528</v>
      </c>
      <c r="E118" s="208">
        <v>44585</v>
      </c>
      <c r="F118" s="209">
        <v>4</v>
      </c>
      <c r="G118" s="17" t="s">
        <v>173</v>
      </c>
      <c r="H118" s="209" t="s">
        <v>115</v>
      </c>
      <c r="I118" s="209">
        <v>20</v>
      </c>
      <c r="J118" s="210" t="s">
        <v>1309</v>
      </c>
      <c r="K118" s="209">
        <v>3.2</v>
      </c>
      <c r="L118" s="209">
        <v>79</v>
      </c>
      <c r="M118" s="209">
        <v>70</v>
      </c>
      <c r="N118" s="17"/>
      <c r="O118" s="17">
        <v>70</v>
      </c>
      <c r="P118" s="211"/>
      <c r="Q118" s="207" t="s">
        <v>2529</v>
      </c>
      <c r="R118" s="213">
        <v>445</v>
      </c>
      <c r="S118" s="212">
        <v>3223755100</v>
      </c>
      <c r="T118" s="211" t="s">
        <v>274</v>
      </c>
      <c r="U118" s="206" t="s">
        <v>1053</v>
      </c>
    </row>
    <row r="119" spans="1:21" ht="15.75" customHeight="1">
      <c r="A119" s="20">
        <v>7</v>
      </c>
      <c r="B119" s="14" t="s">
        <v>2432</v>
      </c>
      <c r="C119" s="206" t="s">
        <v>2446</v>
      </c>
      <c r="D119" s="207" t="s">
        <v>2530</v>
      </c>
      <c r="E119" s="208">
        <v>44579</v>
      </c>
      <c r="F119" s="209">
        <v>4</v>
      </c>
      <c r="G119" s="17" t="s">
        <v>173</v>
      </c>
      <c r="H119" s="209" t="s">
        <v>115</v>
      </c>
      <c r="I119" s="209">
        <v>35</v>
      </c>
      <c r="J119" s="210" t="s">
        <v>2448</v>
      </c>
      <c r="K119" s="209">
        <v>10.5</v>
      </c>
      <c r="L119" s="209">
        <v>191</v>
      </c>
      <c r="M119" s="209">
        <v>170</v>
      </c>
      <c r="N119" s="17">
        <v>13</v>
      </c>
      <c r="O119" s="17">
        <v>157</v>
      </c>
      <c r="P119" s="211"/>
      <c r="Q119" s="207" t="s">
        <v>2531</v>
      </c>
      <c r="R119" s="213">
        <v>2454</v>
      </c>
      <c r="S119" s="213">
        <v>3220610100</v>
      </c>
      <c r="T119" s="211" t="s">
        <v>274</v>
      </c>
      <c r="U119" s="206" t="s">
        <v>2443</v>
      </c>
    </row>
    <row r="120" spans="1:21" ht="15.75" customHeight="1">
      <c r="A120" s="20">
        <v>8</v>
      </c>
      <c r="B120" s="14" t="s">
        <v>2432</v>
      </c>
      <c r="C120" s="206" t="s">
        <v>2455</v>
      </c>
      <c r="D120" s="207" t="s">
        <v>2532</v>
      </c>
      <c r="E120" s="208">
        <v>44573</v>
      </c>
      <c r="F120" s="209">
        <v>4</v>
      </c>
      <c r="G120" s="17" t="s">
        <v>173</v>
      </c>
      <c r="H120" s="209" t="s">
        <v>1189</v>
      </c>
      <c r="I120" s="209">
        <v>24</v>
      </c>
      <c r="J120" s="210" t="s">
        <v>2476</v>
      </c>
      <c r="K120" s="209">
        <v>6.6</v>
      </c>
      <c r="L120" s="209">
        <v>115</v>
      </c>
      <c r="M120" s="209">
        <v>98</v>
      </c>
      <c r="N120" s="17"/>
      <c r="O120" s="17">
        <v>98</v>
      </c>
      <c r="P120" s="211"/>
      <c r="Q120" s="207" t="s">
        <v>2533</v>
      </c>
      <c r="R120" s="213">
        <v>584</v>
      </c>
      <c r="S120" s="213">
        <v>3224410100</v>
      </c>
      <c r="T120" s="211" t="s">
        <v>274</v>
      </c>
      <c r="U120" s="206" t="s">
        <v>2458</v>
      </c>
    </row>
    <row r="121" spans="1:21" ht="15.75" customHeight="1">
      <c r="A121" s="20">
        <v>9</v>
      </c>
      <c r="B121" s="14" t="s">
        <v>2432</v>
      </c>
      <c r="C121" s="206" t="s">
        <v>2455</v>
      </c>
      <c r="D121" s="207" t="s">
        <v>2534</v>
      </c>
      <c r="E121" s="208">
        <v>44589</v>
      </c>
      <c r="F121" s="209">
        <v>3</v>
      </c>
      <c r="G121" s="17" t="s">
        <v>173</v>
      </c>
      <c r="H121" s="209" t="s">
        <v>1189</v>
      </c>
      <c r="I121" s="209">
        <v>29</v>
      </c>
      <c r="J121" s="210" t="s">
        <v>1320</v>
      </c>
      <c r="K121" s="209">
        <v>3.6</v>
      </c>
      <c r="L121" s="209">
        <v>86</v>
      </c>
      <c r="M121" s="209">
        <v>77</v>
      </c>
      <c r="N121" s="17">
        <v>5</v>
      </c>
      <c r="O121" s="17">
        <v>72</v>
      </c>
      <c r="P121" s="211"/>
      <c r="Q121" s="207" t="s">
        <v>2535</v>
      </c>
      <c r="R121" s="213">
        <v>721</v>
      </c>
      <c r="S121" s="213">
        <v>3224410100</v>
      </c>
      <c r="T121" s="211" t="s">
        <v>274</v>
      </c>
      <c r="U121" s="206" t="s">
        <v>2458</v>
      </c>
    </row>
    <row r="122" spans="1:21" ht="15.75" customHeight="1">
      <c r="A122" s="20">
        <v>10</v>
      </c>
      <c r="B122" s="14" t="s">
        <v>2432</v>
      </c>
      <c r="C122" s="206" t="s">
        <v>2455</v>
      </c>
      <c r="D122" s="207" t="s">
        <v>2534</v>
      </c>
      <c r="E122" s="208">
        <v>44589</v>
      </c>
      <c r="F122" s="209">
        <v>3</v>
      </c>
      <c r="G122" s="17" t="s">
        <v>173</v>
      </c>
      <c r="H122" s="209" t="s">
        <v>115</v>
      </c>
      <c r="I122" s="209">
        <v>29</v>
      </c>
      <c r="J122" s="210" t="s">
        <v>1306</v>
      </c>
      <c r="K122" s="209">
        <v>4</v>
      </c>
      <c r="L122" s="209">
        <v>80</v>
      </c>
      <c r="M122" s="209">
        <v>71</v>
      </c>
      <c r="N122" s="17">
        <v>7</v>
      </c>
      <c r="O122" s="17">
        <v>64</v>
      </c>
      <c r="P122" s="211"/>
      <c r="Q122" s="207" t="s">
        <v>2536</v>
      </c>
      <c r="R122" s="213">
        <v>1203</v>
      </c>
      <c r="S122" s="213">
        <v>3224410100</v>
      </c>
      <c r="T122" s="211" t="s">
        <v>274</v>
      </c>
      <c r="U122" s="206" t="s">
        <v>2458</v>
      </c>
    </row>
    <row r="123" spans="1:21" ht="15.75" customHeight="1">
      <c r="A123" s="20">
        <v>11</v>
      </c>
      <c r="B123" s="14" t="s">
        <v>2432</v>
      </c>
      <c r="C123" s="214" t="s">
        <v>2459</v>
      </c>
      <c r="D123" s="215" t="s">
        <v>2537</v>
      </c>
      <c r="E123" s="216">
        <v>44565</v>
      </c>
      <c r="F123" s="217">
        <v>4</v>
      </c>
      <c r="G123" s="17" t="s">
        <v>173</v>
      </c>
      <c r="H123" s="217" t="s">
        <v>1189</v>
      </c>
      <c r="I123" s="217">
        <v>21</v>
      </c>
      <c r="J123" s="218" t="s">
        <v>2437</v>
      </c>
      <c r="K123" s="217">
        <v>19.5</v>
      </c>
      <c r="L123" s="217">
        <v>356</v>
      </c>
      <c r="M123" s="217">
        <v>320</v>
      </c>
      <c r="N123" s="17">
        <v>26</v>
      </c>
      <c r="O123" s="17">
        <v>294</v>
      </c>
      <c r="P123" s="211"/>
      <c r="Q123" s="215" t="s">
        <v>2538</v>
      </c>
      <c r="R123" s="213">
        <v>4933</v>
      </c>
      <c r="S123" s="213">
        <v>3224410100</v>
      </c>
      <c r="T123" s="211" t="s">
        <v>274</v>
      </c>
      <c r="U123" s="214" t="s">
        <v>2458</v>
      </c>
    </row>
    <row r="124" spans="1:21" ht="15.75" customHeight="1">
      <c r="A124" s="20">
        <v>12</v>
      </c>
      <c r="B124" s="14" t="s">
        <v>2432</v>
      </c>
      <c r="C124" s="206" t="s">
        <v>2459</v>
      </c>
      <c r="D124" s="207" t="s">
        <v>2539</v>
      </c>
      <c r="E124" s="208">
        <v>44580</v>
      </c>
      <c r="F124" s="209">
        <v>4</v>
      </c>
      <c r="G124" s="17" t="s">
        <v>173</v>
      </c>
      <c r="H124" s="209" t="s">
        <v>115</v>
      </c>
      <c r="I124" s="209">
        <v>55</v>
      </c>
      <c r="J124" s="210" t="s">
        <v>2450</v>
      </c>
      <c r="K124" s="209">
        <v>5.7</v>
      </c>
      <c r="L124" s="209">
        <v>108</v>
      </c>
      <c r="M124" s="209">
        <v>94</v>
      </c>
      <c r="N124" s="17"/>
      <c r="O124" s="17">
        <v>94</v>
      </c>
      <c r="P124" s="211"/>
      <c r="Q124" s="207" t="s">
        <v>2540</v>
      </c>
      <c r="R124" s="213">
        <v>556</v>
      </c>
      <c r="S124" s="213">
        <v>3224410100</v>
      </c>
      <c r="T124" s="211" t="s">
        <v>274</v>
      </c>
      <c r="U124" s="206" t="s">
        <v>2458</v>
      </c>
    </row>
    <row r="125" spans="1:21" ht="15.75" customHeight="1">
      <c r="A125" s="20">
        <v>13</v>
      </c>
      <c r="B125" s="14" t="s">
        <v>2432</v>
      </c>
      <c r="C125" s="206" t="s">
        <v>2464</v>
      </c>
      <c r="D125" s="207" t="s">
        <v>2541</v>
      </c>
      <c r="E125" s="208">
        <v>44580</v>
      </c>
      <c r="F125" s="209">
        <v>4</v>
      </c>
      <c r="G125" s="17" t="s">
        <v>173</v>
      </c>
      <c r="H125" s="209" t="s">
        <v>115</v>
      </c>
      <c r="I125" s="209">
        <v>32</v>
      </c>
      <c r="J125" s="210" t="s">
        <v>2440</v>
      </c>
      <c r="K125" s="209">
        <v>6.6</v>
      </c>
      <c r="L125" s="209">
        <v>266</v>
      </c>
      <c r="M125" s="209">
        <v>236</v>
      </c>
      <c r="N125" s="17">
        <v>27</v>
      </c>
      <c r="O125" s="17">
        <v>209</v>
      </c>
      <c r="P125" s="211"/>
      <c r="Q125" s="207" t="s">
        <v>2542</v>
      </c>
      <c r="R125" s="213">
        <v>4689</v>
      </c>
      <c r="S125" s="213">
        <v>3220610100</v>
      </c>
      <c r="T125" s="211" t="s">
        <v>274</v>
      </c>
      <c r="U125" s="206" t="s">
        <v>2443</v>
      </c>
    </row>
    <row r="126" spans="1:21" ht="15.75" customHeight="1">
      <c r="A126" s="20">
        <v>14</v>
      </c>
      <c r="B126" s="14" t="s">
        <v>2432</v>
      </c>
      <c r="C126" s="206" t="s">
        <v>1489</v>
      </c>
      <c r="D126" s="207" t="s">
        <v>2543</v>
      </c>
      <c r="E126" s="208">
        <v>44573</v>
      </c>
      <c r="F126" s="209">
        <v>4</v>
      </c>
      <c r="G126" s="17" t="s">
        <v>173</v>
      </c>
      <c r="H126" s="209" t="s">
        <v>115</v>
      </c>
      <c r="I126" s="209">
        <v>62</v>
      </c>
      <c r="J126" s="210" t="s">
        <v>2450</v>
      </c>
      <c r="K126" s="209">
        <v>3.7</v>
      </c>
      <c r="L126" s="209">
        <v>166</v>
      </c>
      <c r="M126" s="209">
        <v>151</v>
      </c>
      <c r="N126" s="17">
        <v>31</v>
      </c>
      <c r="O126" s="17">
        <v>120</v>
      </c>
      <c r="P126" s="211"/>
      <c r="Q126" s="207" t="s">
        <v>2544</v>
      </c>
      <c r="R126" s="213">
        <v>4802</v>
      </c>
      <c r="S126" s="213">
        <v>3220610100</v>
      </c>
      <c r="T126" s="211" t="s">
        <v>274</v>
      </c>
      <c r="U126" s="206" t="s">
        <v>2443</v>
      </c>
    </row>
    <row r="127" spans="1:21" ht="15.75" customHeight="1">
      <c r="A127" s="20">
        <v>15</v>
      </c>
      <c r="B127" s="14" t="s">
        <v>2432</v>
      </c>
      <c r="C127" s="206" t="s">
        <v>1489</v>
      </c>
      <c r="D127" s="207" t="s">
        <v>2543</v>
      </c>
      <c r="E127" s="208">
        <v>44573</v>
      </c>
      <c r="F127" s="209">
        <v>4</v>
      </c>
      <c r="G127" s="17" t="s">
        <v>173</v>
      </c>
      <c r="H127" s="209" t="s">
        <v>115</v>
      </c>
      <c r="I127" s="209">
        <v>80</v>
      </c>
      <c r="J127" s="210" t="s">
        <v>2450</v>
      </c>
      <c r="K127" s="209">
        <v>2.4</v>
      </c>
      <c r="L127" s="209">
        <v>177</v>
      </c>
      <c r="M127" s="209">
        <v>163</v>
      </c>
      <c r="N127" s="17">
        <v>38</v>
      </c>
      <c r="O127" s="17">
        <v>125</v>
      </c>
      <c r="P127" s="211"/>
      <c r="Q127" s="207" t="s">
        <v>2545</v>
      </c>
      <c r="R127" s="213">
        <v>6229</v>
      </c>
      <c r="S127" s="213">
        <v>3220610100</v>
      </c>
      <c r="T127" s="211" t="s">
        <v>274</v>
      </c>
      <c r="U127" s="206" t="s">
        <v>2443</v>
      </c>
    </row>
    <row r="128" spans="1:21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</row>
    <row r="129" spans="1:21" ht="15.75" customHeight="1">
      <c r="A129" s="322" t="s">
        <v>2546</v>
      </c>
      <c r="B129" s="323"/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P129" s="323"/>
      <c r="Q129" s="323"/>
      <c r="R129" s="323"/>
      <c r="S129" s="323"/>
      <c r="T129" s="323"/>
      <c r="U129" s="324"/>
    </row>
    <row r="130" spans="1:21" ht="15.75" customHeight="1">
      <c r="A130" s="20">
        <v>1</v>
      </c>
      <c r="B130" s="14" t="s">
        <v>2432</v>
      </c>
      <c r="C130" s="206" t="s">
        <v>2433</v>
      </c>
      <c r="D130" s="207" t="s">
        <v>2547</v>
      </c>
      <c r="E130" s="208">
        <v>44573</v>
      </c>
      <c r="F130" s="209">
        <v>4</v>
      </c>
      <c r="G130" s="219" t="s">
        <v>2548</v>
      </c>
      <c r="H130" s="209" t="s">
        <v>1189</v>
      </c>
      <c r="I130" s="209">
        <v>30</v>
      </c>
      <c r="J130" s="210" t="s">
        <v>2454</v>
      </c>
      <c r="K130" s="209">
        <v>1.6</v>
      </c>
      <c r="L130" s="209">
        <v>13</v>
      </c>
      <c r="M130" s="209">
        <v>9</v>
      </c>
      <c r="N130" s="17"/>
      <c r="O130" s="209">
        <v>9</v>
      </c>
      <c r="P130" s="211"/>
      <c r="Q130" s="207" t="s">
        <v>2549</v>
      </c>
      <c r="R130" s="220">
        <v>51</v>
      </c>
      <c r="S130" s="212">
        <v>3223755100</v>
      </c>
      <c r="T130" s="211" t="s">
        <v>274</v>
      </c>
      <c r="U130" s="206" t="s">
        <v>1053</v>
      </c>
    </row>
    <row r="131" spans="1:21" ht="15.75" customHeight="1">
      <c r="A131" s="20">
        <v>2</v>
      </c>
      <c r="B131" s="14" t="s">
        <v>2432</v>
      </c>
      <c r="C131" s="206" t="s">
        <v>2433</v>
      </c>
      <c r="D131" s="207" t="s">
        <v>2547</v>
      </c>
      <c r="E131" s="208">
        <v>44573</v>
      </c>
      <c r="F131" s="209">
        <v>4</v>
      </c>
      <c r="G131" s="219" t="s">
        <v>2548</v>
      </c>
      <c r="H131" s="209" t="s">
        <v>1189</v>
      </c>
      <c r="I131" s="209">
        <v>31</v>
      </c>
      <c r="J131" s="210" t="s">
        <v>2450</v>
      </c>
      <c r="K131" s="209">
        <v>2.2000000000000002</v>
      </c>
      <c r="L131" s="209">
        <v>21</v>
      </c>
      <c r="M131" s="209">
        <v>17</v>
      </c>
      <c r="N131" s="211"/>
      <c r="O131" s="209">
        <v>17</v>
      </c>
      <c r="P131" s="211"/>
      <c r="Q131" s="207" t="s">
        <v>2550</v>
      </c>
      <c r="R131" s="220">
        <v>102</v>
      </c>
      <c r="S131" s="212">
        <v>3223755100</v>
      </c>
      <c r="T131" s="211" t="s">
        <v>274</v>
      </c>
      <c r="U131" s="206" t="s">
        <v>1053</v>
      </c>
    </row>
    <row r="132" spans="1:21" ht="15.75" customHeight="1">
      <c r="A132" s="20">
        <v>3</v>
      </c>
      <c r="B132" s="14" t="s">
        <v>2432</v>
      </c>
      <c r="C132" s="206" t="s">
        <v>2441</v>
      </c>
      <c r="D132" s="207" t="s">
        <v>2551</v>
      </c>
      <c r="E132" s="208">
        <v>44580</v>
      </c>
      <c r="F132" s="209">
        <v>4</v>
      </c>
      <c r="G132" s="219" t="s">
        <v>2548</v>
      </c>
      <c r="H132" s="209" t="s">
        <v>107</v>
      </c>
      <c r="I132" s="209">
        <v>55</v>
      </c>
      <c r="J132" s="210" t="s">
        <v>1306</v>
      </c>
      <c r="K132" s="209">
        <v>0.9</v>
      </c>
      <c r="L132" s="209">
        <v>26</v>
      </c>
      <c r="M132" s="209">
        <v>23</v>
      </c>
      <c r="N132" s="211"/>
      <c r="O132" s="209">
        <v>23</v>
      </c>
      <c r="P132" s="211"/>
      <c r="Q132" s="207" t="s">
        <v>2552</v>
      </c>
      <c r="R132" s="220">
        <v>116</v>
      </c>
      <c r="S132" s="213">
        <v>3220610100</v>
      </c>
      <c r="T132" s="211" t="s">
        <v>274</v>
      </c>
      <c r="U132" s="206" t="s">
        <v>2443</v>
      </c>
    </row>
    <row r="133" spans="1:21" ht="15.75" customHeight="1">
      <c r="A133" s="20">
        <v>4</v>
      </c>
      <c r="B133" s="14" t="s">
        <v>2432</v>
      </c>
      <c r="C133" s="206" t="s">
        <v>2441</v>
      </c>
      <c r="D133" s="207" t="s">
        <v>2551</v>
      </c>
      <c r="E133" s="208">
        <v>44580</v>
      </c>
      <c r="F133" s="209">
        <v>4</v>
      </c>
      <c r="G133" s="219" t="s">
        <v>2548</v>
      </c>
      <c r="H133" s="209" t="s">
        <v>107</v>
      </c>
      <c r="I133" s="209">
        <v>7</v>
      </c>
      <c r="J133" s="210" t="s">
        <v>2454</v>
      </c>
      <c r="K133" s="209">
        <v>2.9</v>
      </c>
      <c r="L133" s="209">
        <v>88</v>
      </c>
      <c r="M133" s="209">
        <v>79</v>
      </c>
      <c r="N133" s="211">
        <v>5</v>
      </c>
      <c r="O133" s="209">
        <v>74</v>
      </c>
      <c r="P133" s="211"/>
      <c r="Q133" s="207" t="s">
        <v>2553</v>
      </c>
      <c r="R133" s="220">
        <v>975</v>
      </c>
      <c r="S133" s="212">
        <v>3223755100</v>
      </c>
      <c r="T133" s="211" t="s">
        <v>274</v>
      </c>
      <c r="U133" s="206" t="s">
        <v>1053</v>
      </c>
    </row>
    <row r="134" spans="1:21" ht="15.75" customHeight="1">
      <c r="A134" s="20">
        <v>5</v>
      </c>
      <c r="B134" s="14" t="s">
        <v>2432</v>
      </c>
      <c r="C134" s="206" t="s">
        <v>2441</v>
      </c>
      <c r="D134" s="207" t="s">
        <v>2551</v>
      </c>
      <c r="E134" s="208">
        <v>44580</v>
      </c>
      <c r="F134" s="209">
        <v>4</v>
      </c>
      <c r="G134" s="219" t="s">
        <v>2548</v>
      </c>
      <c r="H134" s="209" t="s">
        <v>107</v>
      </c>
      <c r="I134" s="209">
        <v>55</v>
      </c>
      <c r="J134" s="210" t="s">
        <v>1323</v>
      </c>
      <c r="K134" s="209">
        <v>2.6</v>
      </c>
      <c r="L134" s="209">
        <v>67</v>
      </c>
      <c r="M134" s="209">
        <v>60</v>
      </c>
      <c r="N134" s="211">
        <v>4</v>
      </c>
      <c r="O134" s="209">
        <v>56</v>
      </c>
      <c r="P134" s="211"/>
      <c r="Q134" s="207" t="s">
        <v>2554</v>
      </c>
      <c r="R134" s="220">
        <v>825</v>
      </c>
      <c r="S134" s="213">
        <v>3220610100</v>
      </c>
      <c r="T134" s="211" t="s">
        <v>274</v>
      </c>
      <c r="U134" s="206" t="s">
        <v>2443</v>
      </c>
    </row>
    <row r="135" spans="1:21" ht="15.75" customHeight="1">
      <c r="A135" s="20">
        <v>6</v>
      </c>
      <c r="B135" s="14" t="s">
        <v>2432</v>
      </c>
      <c r="C135" s="206" t="s">
        <v>2446</v>
      </c>
      <c r="D135" s="207" t="s">
        <v>2555</v>
      </c>
      <c r="E135" s="208">
        <v>44573</v>
      </c>
      <c r="F135" s="209">
        <v>4</v>
      </c>
      <c r="G135" s="219" t="s">
        <v>2548</v>
      </c>
      <c r="H135" s="209" t="s">
        <v>115</v>
      </c>
      <c r="I135" s="209">
        <v>18</v>
      </c>
      <c r="J135" s="210" t="s">
        <v>2445</v>
      </c>
      <c r="K135" s="209">
        <v>0.7</v>
      </c>
      <c r="L135" s="209">
        <v>6</v>
      </c>
      <c r="M135" s="209">
        <v>5</v>
      </c>
      <c r="N135" s="211"/>
      <c r="O135" s="209">
        <v>5</v>
      </c>
      <c r="P135" s="211"/>
      <c r="Q135" s="207" t="s">
        <v>2556</v>
      </c>
      <c r="R135" s="220">
        <v>28</v>
      </c>
      <c r="S135" s="213">
        <v>3220610100</v>
      </c>
      <c r="T135" s="211" t="s">
        <v>274</v>
      </c>
      <c r="U135" s="206" t="s">
        <v>2443</v>
      </c>
    </row>
    <row r="136" spans="1:21" ht="15.75" customHeight="1">
      <c r="A136" s="20">
        <v>7</v>
      </c>
      <c r="B136" s="14" t="s">
        <v>2432</v>
      </c>
      <c r="C136" s="206" t="s">
        <v>2446</v>
      </c>
      <c r="D136" s="207" t="s">
        <v>2555</v>
      </c>
      <c r="E136" s="208">
        <v>44573</v>
      </c>
      <c r="F136" s="209">
        <v>4</v>
      </c>
      <c r="G136" s="219" t="s">
        <v>2548</v>
      </c>
      <c r="H136" s="209" t="s">
        <v>1189</v>
      </c>
      <c r="I136" s="209">
        <v>40</v>
      </c>
      <c r="J136" s="210" t="s">
        <v>2440</v>
      </c>
      <c r="K136" s="209">
        <v>2.5</v>
      </c>
      <c r="L136" s="209">
        <v>25</v>
      </c>
      <c r="M136" s="209">
        <v>23</v>
      </c>
      <c r="N136" s="211"/>
      <c r="O136" s="209">
        <v>23</v>
      </c>
      <c r="P136" s="211"/>
      <c r="Q136" s="207" t="s">
        <v>2557</v>
      </c>
      <c r="R136" s="220">
        <v>142</v>
      </c>
      <c r="S136" s="213">
        <v>3220610100</v>
      </c>
      <c r="T136" s="211" t="s">
        <v>274</v>
      </c>
      <c r="U136" s="206" t="s">
        <v>2443</v>
      </c>
    </row>
    <row r="137" spans="1:21" ht="15.75" customHeight="1">
      <c r="A137" s="20">
        <v>8</v>
      </c>
      <c r="B137" s="14" t="s">
        <v>2432</v>
      </c>
      <c r="C137" s="206" t="s">
        <v>2446</v>
      </c>
      <c r="D137" s="207" t="s">
        <v>2555</v>
      </c>
      <c r="E137" s="208">
        <v>44573</v>
      </c>
      <c r="F137" s="209">
        <v>4</v>
      </c>
      <c r="G137" s="219" t="s">
        <v>2548</v>
      </c>
      <c r="H137" s="209" t="s">
        <v>115</v>
      </c>
      <c r="I137" s="209">
        <v>77</v>
      </c>
      <c r="J137" s="210" t="s">
        <v>2448</v>
      </c>
      <c r="K137" s="209">
        <v>2</v>
      </c>
      <c r="L137" s="209">
        <v>15</v>
      </c>
      <c r="M137" s="209">
        <v>14</v>
      </c>
      <c r="N137" s="211"/>
      <c r="O137" s="209">
        <v>14</v>
      </c>
      <c r="P137" s="211"/>
      <c r="Q137" s="207" t="s">
        <v>2558</v>
      </c>
      <c r="R137" s="220">
        <v>90</v>
      </c>
      <c r="S137" s="213">
        <v>3222910100</v>
      </c>
      <c r="T137" s="211" t="s">
        <v>274</v>
      </c>
      <c r="U137" s="206" t="s">
        <v>2451</v>
      </c>
    </row>
    <row r="138" spans="1:21" ht="15.75" customHeight="1">
      <c r="A138" s="20">
        <v>9</v>
      </c>
      <c r="B138" s="14" t="s">
        <v>2432</v>
      </c>
      <c r="C138" s="206" t="s">
        <v>2446</v>
      </c>
      <c r="D138" s="207" t="s">
        <v>2555</v>
      </c>
      <c r="E138" s="208">
        <v>44573</v>
      </c>
      <c r="F138" s="209">
        <v>4</v>
      </c>
      <c r="G138" s="219" t="s">
        <v>2548</v>
      </c>
      <c r="H138" s="209" t="s">
        <v>115</v>
      </c>
      <c r="I138" s="209">
        <v>77</v>
      </c>
      <c r="J138" s="210" t="s">
        <v>2437</v>
      </c>
      <c r="K138" s="209">
        <v>0.5</v>
      </c>
      <c r="L138" s="209">
        <v>5</v>
      </c>
      <c r="M138" s="209">
        <v>5</v>
      </c>
      <c r="N138" s="211"/>
      <c r="O138" s="209">
        <v>5</v>
      </c>
      <c r="P138" s="211"/>
      <c r="Q138" s="207" t="s">
        <v>2559</v>
      </c>
      <c r="R138" s="220">
        <v>32</v>
      </c>
      <c r="S138" s="213">
        <v>3222910100</v>
      </c>
      <c r="T138" s="211" t="s">
        <v>274</v>
      </c>
      <c r="U138" s="206" t="s">
        <v>2451</v>
      </c>
    </row>
    <row r="139" spans="1:21" ht="15.75" customHeight="1">
      <c r="A139" s="20">
        <v>10</v>
      </c>
      <c r="B139" s="14" t="s">
        <v>2432</v>
      </c>
      <c r="C139" s="206" t="s">
        <v>2446</v>
      </c>
      <c r="D139" s="207" t="s">
        <v>2555</v>
      </c>
      <c r="E139" s="208">
        <v>44573</v>
      </c>
      <c r="F139" s="209">
        <v>4</v>
      </c>
      <c r="G139" s="219" t="s">
        <v>2548</v>
      </c>
      <c r="H139" s="209" t="s">
        <v>115</v>
      </c>
      <c r="I139" s="209">
        <v>77</v>
      </c>
      <c r="J139" s="210" t="s">
        <v>2476</v>
      </c>
      <c r="K139" s="209">
        <v>1.7</v>
      </c>
      <c r="L139" s="209">
        <v>9</v>
      </c>
      <c r="M139" s="209">
        <v>8</v>
      </c>
      <c r="N139" s="211"/>
      <c r="O139" s="209">
        <v>8</v>
      </c>
      <c r="P139" s="211"/>
      <c r="Q139" s="207" t="s">
        <v>2560</v>
      </c>
      <c r="R139" s="220">
        <v>46</v>
      </c>
      <c r="S139" s="213">
        <v>3222910100</v>
      </c>
      <c r="T139" s="211" t="s">
        <v>274</v>
      </c>
      <c r="U139" s="206" t="s">
        <v>2451</v>
      </c>
    </row>
    <row r="140" spans="1:21" ht="15.75" customHeight="1">
      <c r="A140" s="20">
        <v>11</v>
      </c>
      <c r="B140" s="14" t="s">
        <v>2432</v>
      </c>
      <c r="C140" s="206" t="s">
        <v>2446</v>
      </c>
      <c r="D140" s="207" t="s">
        <v>2555</v>
      </c>
      <c r="E140" s="208">
        <v>44573</v>
      </c>
      <c r="F140" s="209">
        <v>4</v>
      </c>
      <c r="G140" s="219" t="s">
        <v>2548</v>
      </c>
      <c r="H140" s="209" t="s">
        <v>115</v>
      </c>
      <c r="I140" s="209">
        <v>18</v>
      </c>
      <c r="J140" s="210" t="s">
        <v>2437</v>
      </c>
      <c r="K140" s="209">
        <v>0.4</v>
      </c>
      <c r="L140" s="209">
        <v>10</v>
      </c>
      <c r="M140" s="209">
        <v>9</v>
      </c>
      <c r="N140" s="211"/>
      <c r="O140" s="209">
        <v>9</v>
      </c>
      <c r="P140" s="211"/>
      <c r="Q140" s="207" t="s">
        <v>2561</v>
      </c>
      <c r="R140" s="220">
        <v>55</v>
      </c>
      <c r="S140" s="213">
        <v>3220610100</v>
      </c>
      <c r="T140" s="211" t="s">
        <v>274</v>
      </c>
      <c r="U140" s="206" t="s">
        <v>2443</v>
      </c>
    </row>
    <row r="141" spans="1:21" ht="15.75" customHeight="1">
      <c r="A141" s="20">
        <v>12</v>
      </c>
      <c r="B141" s="14" t="s">
        <v>2432</v>
      </c>
      <c r="C141" s="206" t="s">
        <v>2455</v>
      </c>
      <c r="D141" s="207" t="s">
        <v>2562</v>
      </c>
      <c r="E141" s="208">
        <v>44573</v>
      </c>
      <c r="F141" s="209">
        <v>4</v>
      </c>
      <c r="G141" s="219" t="s">
        <v>2548</v>
      </c>
      <c r="H141" s="209" t="s">
        <v>115</v>
      </c>
      <c r="I141" s="209">
        <v>5</v>
      </c>
      <c r="J141" s="210" t="s">
        <v>2440</v>
      </c>
      <c r="K141" s="209">
        <v>0.2</v>
      </c>
      <c r="L141" s="209">
        <v>1</v>
      </c>
      <c r="M141" s="209">
        <v>1</v>
      </c>
      <c r="N141" s="211"/>
      <c r="O141" s="209">
        <v>1</v>
      </c>
      <c r="P141" s="211"/>
      <c r="Q141" s="207" t="s">
        <v>2563</v>
      </c>
      <c r="R141" s="220">
        <v>5</v>
      </c>
      <c r="S141" s="213">
        <v>3224410100</v>
      </c>
      <c r="T141" s="211" t="s">
        <v>274</v>
      </c>
      <c r="U141" s="206" t="s">
        <v>2458</v>
      </c>
    </row>
    <row r="142" spans="1:21" ht="15.75" customHeight="1">
      <c r="A142" s="20">
        <v>13</v>
      </c>
      <c r="B142" s="14" t="s">
        <v>2432</v>
      </c>
      <c r="C142" s="206" t="s">
        <v>2455</v>
      </c>
      <c r="D142" s="207" t="s">
        <v>2562</v>
      </c>
      <c r="E142" s="208">
        <v>44573</v>
      </c>
      <c r="F142" s="209">
        <v>4</v>
      </c>
      <c r="G142" s="219" t="s">
        <v>2548</v>
      </c>
      <c r="H142" s="209" t="s">
        <v>115</v>
      </c>
      <c r="I142" s="209">
        <v>6</v>
      </c>
      <c r="J142" s="210" t="s">
        <v>2437</v>
      </c>
      <c r="K142" s="209">
        <v>0.7</v>
      </c>
      <c r="L142" s="209">
        <v>2</v>
      </c>
      <c r="M142" s="209">
        <v>2</v>
      </c>
      <c r="N142" s="211"/>
      <c r="O142" s="209">
        <v>2</v>
      </c>
      <c r="P142" s="211"/>
      <c r="Q142" s="207" t="s">
        <v>2564</v>
      </c>
      <c r="R142" s="220">
        <v>13</v>
      </c>
      <c r="S142" s="213">
        <v>3224410100</v>
      </c>
      <c r="T142" s="211" t="s">
        <v>274</v>
      </c>
      <c r="U142" s="206" t="s">
        <v>2458</v>
      </c>
    </row>
    <row r="143" spans="1:21" ht="15.75" customHeight="1">
      <c r="A143" s="20">
        <v>14</v>
      </c>
      <c r="B143" s="14" t="s">
        <v>2432</v>
      </c>
      <c r="C143" s="206" t="s">
        <v>2455</v>
      </c>
      <c r="D143" s="207" t="s">
        <v>2562</v>
      </c>
      <c r="E143" s="208">
        <v>44573</v>
      </c>
      <c r="F143" s="209">
        <v>4</v>
      </c>
      <c r="G143" s="219" t="s">
        <v>2548</v>
      </c>
      <c r="H143" s="209" t="s">
        <v>115</v>
      </c>
      <c r="I143" s="209">
        <v>7</v>
      </c>
      <c r="J143" s="210" t="s">
        <v>2440</v>
      </c>
      <c r="K143" s="209">
        <v>0.7</v>
      </c>
      <c r="L143" s="209">
        <v>2</v>
      </c>
      <c r="M143" s="209">
        <v>2</v>
      </c>
      <c r="N143" s="211"/>
      <c r="O143" s="209">
        <v>2</v>
      </c>
      <c r="P143" s="211"/>
      <c r="Q143" s="207" t="s">
        <v>2565</v>
      </c>
      <c r="R143" s="220">
        <v>10</v>
      </c>
      <c r="S143" s="213">
        <v>3224410100</v>
      </c>
      <c r="T143" s="211" t="s">
        <v>274</v>
      </c>
      <c r="U143" s="206" t="s">
        <v>2458</v>
      </c>
    </row>
    <row r="144" spans="1:21" ht="15.75" customHeight="1">
      <c r="A144" s="20">
        <v>15</v>
      </c>
      <c r="B144" s="14" t="s">
        <v>2432</v>
      </c>
      <c r="C144" s="206" t="s">
        <v>2455</v>
      </c>
      <c r="D144" s="207" t="s">
        <v>2562</v>
      </c>
      <c r="E144" s="208">
        <v>44573</v>
      </c>
      <c r="F144" s="209">
        <v>4</v>
      </c>
      <c r="G144" s="219" t="s">
        <v>2548</v>
      </c>
      <c r="H144" s="209" t="s">
        <v>115</v>
      </c>
      <c r="I144" s="209">
        <v>11</v>
      </c>
      <c r="J144" s="210" t="s">
        <v>2454</v>
      </c>
      <c r="K144" s="209">
        <v>0.3</v>
      </c>
      <c r="L144" s="209">
        <v>5</v>
      </c>
      <c r="M144" s="209">
        <v>5</v>
      </c>
      <c r="N144" s="211"/>
      <c r="O144" s="209">
        <v>5</v>
      </c>
      <c r="P144" s="211"/>
      <c r="Q144" s="207" t="s">
        <v>2566</v>
      </c>
      <c r="R144" s="220">
        <v>30</v>
      </c>
      <c r="S144" s="213">
        <v>3224410100</v>
      </c>
      <c r="T144" s="211" t="s">
        <v>274</v>
      </c>
      <c r="U144" s="206" t="s">
        <v>2458</v>
      </c>
    </row>
    <row r="145" spans="1:21" ht="15.75" customHeight="1">
      <c r="A145" s="20">
        <v>16</v>
      </c>
      <c r="B145" s="14" t="s">
        <v>2432</v>
      </c>
      <c r="C145" s="206" t="s">
        <v>2455</v>
      </c>
      <c r="D145" s="207" t="s">
        <v>2562</v>
      </c>
      <c r="E145" s="208">
        <v>44573</v>
      </c>
      <c r="F145" s="209">
        <v>4</v>
      </c>
      <c r="G145" s="219" t="s">
        <v>2548</v>
      </c>
      <c r="H145" s="209" t="s">
        <v>115</v>
      </c>
      <c r="I145" s="209">
        <v>10</v>
      </c>
      <c r="J145" s="210" t="s">
        <v>2448</v>
      </c>
      <c r="K145" s="209">
        <v>2.6</v>
      </c>
      <c r="L145" s="209">
        <v>34</v>
      </c>
      <c r="M145" s="209">
        <v>30</v>
      </c>
      <c r="N145" s="211"/>
      <c r="O145" s="209">
        <v>30</v>
      </c>
      <c r="P145" s="211"/>
      <c r="Q145" s="207" t="s">
        <v>2567</v>
      </c>
      <c r="R145" s="220">
        <v>169</v>
      </c>
      <c r="S145" s="213">
        <v>3224410100</v>
      </c>
      <c r="T145" s="211" t="s">
        <v>274</v>
      </c>
      <c r="U145" s="206" t="s">
        <v>2458</v>
      </c>
    </row>
    <row r="146" spans="1:21" ht="15.75" customHeight="1">
      <c r="A146" s="20">
        <v>17</v>
      </c>
      <c r="B146" s="14" t="s">
        <v>2432</v>
      </c>
      <c r="C146" s="206" t="s">
        <v>2455</v>
      </c>
      <c r="D146" s="207" t="s">
        <v>2562</v>
      </c>
      <c r="E146" s="208">
        <v>44573</v>
      </c>
      <c r="F146" s="209">
        <v>4</v>
      </c>
      <c r="G146" s="219" t="s">
        <v>2548</v>
      </c>
      <c r="H146" s="209" t="s">
        <v>946</v>
      </c>
      <c r="I146" s="209">
        <v>5</v>
      </c>
      <c r="J146" s="210" t="s">
        <v>2476</v>
      </c>
      <c r="K146" s="209">
        <v>0.5</v>
      </c>
      <c r="L146" s="209">
        <v>3</v>
      </c>
      <c r="M146" s="209">
        <v>2</v>
      </c>
      <c r="N146" s="211"/>
      <c r="O146" s="209">
        <v>2</v>
      </c>
      <c r="P146" s="211"/>
      <c r="Q146" s="207" t="s">
        <v>2568</v>
      </c>
      <c r="R146" s="220">
        <v>10</v>
      </c>
      <c r="S146" s="213">
        <v>3224410100</v>
      </c>
      <c r="T146" s="211" t="s">
        <v>274</v>
      </c>
      <c r="U146" s="206" t="s">
        <v>2458</v>
      </c>
    </row>
    <row r="147" spans="1:21" ht="15.75" customHeight="1">
      <c r="A147" s="20">
        <v>18</v>
      </c>
      <c r="B147" s="14" t="s">
        <v>2432</v>
      </c>
      <c r="C147" s="206" t="s">
        <v>2455</v>
      </c>
      <c r="D147" s="207" t="s">
        <v>2562</v>
      </c>
      <c r="E147" s="208">
        <v>44573</v>
      </c>
      <c r="F147" s="209">
        <v>4</v>
      </c>
      <c r="G147" s="219" t="s">
        <v>2548</v>
      </c>
      <c r="H147" s="209" t="s">
        <v>115</v>
      </c>
      <c r="I147" s="209">
        <v>6</v>
      </c>
      <c r="J147" s="210" t="s">
        <v>2569</v>
      </c>
      <c r="K147" s="209">
        <v>1.9</v>
      </c>
      <c r="L147" s="209">
        <v>15</v>
      </c>
      <c r="M147" s="209">
        <v>13</v>
      </c>
      <c r="N147" s="211"/>
      <c r="O147" s="209">
        <v>13</v>
      </c>
      <c r="P147" s="211"/>
      <c r="Q147" s="207" t="s">
        <v>2457</v>
      </c>
      <c r="R147" s="220">
        <v>70</v>
      </c>
      <c r="S147" s="213">
        <v>3224410100</v>
      </c>
      <c r="T147" s="211" t="s">
        <v>274</v>
      </c>
      <c r="U147" s="206" t="s">
        <v>2458</v>
      </c>
    </row>
    <row r="148" spans="1:21" ht="15.75" customHeight="1">
      <c r="A148" s="20">
        <v>19</v>
      </c>
      <c r="B148" s="14" t="s">
        <v>2432</v>
      </c>
      <c r="C148" s="206" t="s">
        <v>2455</v>
      </c>
      <c r="D148" s="207" t="s">
        <v>2562</v>
      </c>
      <c r="E148" s="208">
        <v>44573</v>
      </c>
      <c r="F148" s="209">
        <v>4</v>
      </c>
      <c r="G148" s="219" t="s">
        <v>2548</v>
      </c>
      <c r="H148" s="209" t="s">
        <v>115</v>
      </c>
      <c r="I148" s="209">
        <v>11</v>
      </c>
      <c r="J148" s="210" t="s">
        <v>2445</v>
      </c>
      <c r="K148" s="209">
        <v>0.6</v>
      </c>
      <c r="L148" s="209">
        <v>1</v>
      </c>
      <c r="M148" s="209">
        <v>1</v>
      </c>
      <c r="N148" s="211"/>
      <c r="O148" s="209">
        <v>1</v>
      </c>
      <c r="P148" s="211"/>
      <c r="Q148" s="207" t="s">
        <v>2570</v>
      </c>
      <c r="R148" s="220">
        <v>5</v>
      </c>
      <c r="S148" s="213">
        <v>3224410100</v>
      </c>
      <c r="T148" s="211" t="s">
        <v>274</v>
      </c>
      <c r="U148" s="206" t="s">
        <v>2458</v>
      </c>
    </row>
    <row r="149" spans="1:21" ht="15.75" customHeight="1">
      <c r="A149" s="20">
        <v>20</v>
      </c>
      <c r="B149" s="14" t="s">
        <v>2432</v>
      </c>
      <c r="C149" s="206" t="s">
        <v>2455</v>
      </c>
      <c r="D149" s="207" t="s">
        <v>2562</v>
      </c>
      <c r="E149" s="208">
        <v>44573</v>
      </c>
      <c r="F149" s="209">
        <v>4</v>
      </c>
      <c r="G149" s="219" t="s">
        <v>2548</v>
      </c>
      <c r="H149" s="209" t="s">
        <v>115</v>
      </c>
      <c r="I149" s="209">
        <v>11</v>
      </c>
      <c r="J149" s="210" t="s">
        <v>1323</v>
      </c>
      <c r="K149" s="209">
        <v>0.9</v>
      </c>
      <c r="L149" s="209">
        <v>10</v>
      </c>
      <c r="M149" s="209">
        <v>9</v>
      </c>
      <c r="N149" s="211"/>
      <c r="O149" s="209">
        <v>9</v>
      </c>
      <c r="P149" s="211"/>
      <c r="Q149" s="207" t="s">
        <v>2571</v>
      </c>
      <c r="R149" s="220">
        <v>52</v>
      </c>
      <c r="S149" s="213">
        <v>3224410100</v>
      </c>
      <c r="T149" s="211" t="s">
        <v>274</v>
      </c>
      <c r="U149" s="206" t="s">
        <v>2458</v>
      </c>
    </row>
    <row r="150" spans="1:21" ht="15.75" customHeight="1">
      <c r="A150" s="20">
        <v>21</v>
      </c>
      <c r="B150" s="14" t="s">
        <v>2432</v>
      </c>
      <c r="C150" s="206" t="s">
        <v>2455</v>
      </c>
      <c r="D150" s="207" t="s">
        <v>2562</v>
      </c>
      <c r="E150" s="208">
        <v>44573</v>
      </c>
      <c r="F150" s="209">
        <v>2</v>
      </c>
      <c r="G150" s="219" t="s">
        <v>2548</v>
      </c>
      <c r="H150" s="209" t="s">
        <v>2518</v>
      </c>
      <c r="I150" s="209">
        <v>30</v>
      </c>
      <c r="J150" s="210" t="s">
        <v>2171</v>
      </c>
      <c r="K150" s="209">
        <v>0.3</v>
      </c>
      <c r="L150" s="209">
        <v>1</v>
      </c>
      <c r="M150" s="209">
        <v>0</v>
      </c>
      <c r="N150" s="211"/>
      <c r="O150" s="209">
        <v>0</v>
      </c>
      <c r="P150" s="211"/>
      <c r="Q150" s="207" t="s">
        <v>2572</v>
      </c>
      <c r="R150" s="220">
        <v>0</v>
      </c>
      <c r="S150" s="213">
        <v>3224410100</v>
      </c>
      <c r="T150" s="211" t="s">
        <v>274</v>
      </c>
      <c r="U150" s="206" t="s">
        <v>2458</v>
      </c>
    </row>
    <row r="151" spans="1:21" ht="15.75" customHeight="1">
      <c r="A151" s="20">
        <v>22</v>
      </c>
      <c r="B151" s="14" t="s">
        <v>2432</v>
      </c>
      <c r="C151" s="206" t="s">
        <v>2455</v>
      </c>
      <c r="D151" s="207" t="s">
        <v>2562</v>
      </c>
      <c r="E151" s="208">
        <v>44573</v>
      </c>
      <c r="F151" s="209">
        <v>2</v>
      </c>
      <c r="G151" s="219" t="s">
        <v>2548</v>
      </c>
      <c r="H151" s="209" t="s">
        <v>115</v>
      </c>
      <c r="I151" s="209">
        <v>36</v>
      </c>
      <c r="J151" s="210" t="s">
        <v>2437</v>
      </c>
      <c r="K151" s="209">
        <v>0.5</v>
      </c>
      <c r="L151" s="209">
        <v>1</v>
      </c>
      <c r="M151" s="209">
        <v>1</v>
      </c>
      <c r="N151" s="211"/>
      <c r="O151" s="209">
        <v>1</v>
      </c>
      <c r="P151" s="211"/>
      <c r="Q151" s="207" t="s">
        <v>2573</v>
      </c>
      <c r="R151" s="220">
        <v>7</v>
      </c>
      <c r="S151" s="213">
        <v>3224410100</v>
      </c>
      <c r="T151" s="211" t="s">
        <v>274</v>
      </c>
      <c r="U151" s="206" t="s">
        <v>2458</v>
      </c>
    </row>
    <row r="152" spans="1:21" ht="15.75" customHeight="1">
      <c r="A152" s="20">
        <v>23</v>
      </c>
      <c r="B152" s="14" t="s">
        <v>2432</v>
      </c>
      <c r="C152" s="206" t="s">
        <v>2455</v>
      </c>
      <c r="D152" s="207" t="s">
        <v>2562</v>
      </c>
      <c r="E152" s="208">
        <v>44573</v>
      </c>
      <c r="F152" s="209">
        <v>2</v>
      </c>
      <c r="G152" s="219" t="s">
        <v>2548</v>
      </c>
      <c r="H152" s="209" t="s">
        <v>1189</v>
      </c>
      <c r="I152" s="209">
        <v>30</v>
      </c>
      <c r="J152" s="210" t="s">
        <v>1465</v>
      </c>
      <c r="K152" s="209">
        <v>0.5</v>
      </c>
      <c r="L152" s="209">
        <v>3</v>
      </c>
      <c r="M152" s="209">
        <v>2</v>
      </c>
      <c r="N152" s="211"/>
      <c r="O152" s="209">
        <v>2</v>
      </c>
      <c r="P152" s="211"/>
      <c r="Q152" s="207" t="s">
        <v>2574</v>
      </c>
      <c r="R152" s="220">
        <v>10</v>
      </c>
      <c r="S152" s="213">
        <v>3224410100</v>
      </c>
      <c r="T152" s="211" t="s">
        <v>274</v>
      </c>
      <c r="U152" s="206" t="s">
        <v>2458</v>
      </c>
    </row>
    <row r="153" spans="1:21" ht="15.75" customHeight="1">
      <c r="A153" s="20">
        <v>24</v>
      </c>
      <c r="B153" s="14" t="s">
        <v>2432</v>
      </c>
      <c r="C153" s="206" t="s">
        <v>2455</v>
      </c>
      <c r="D153" s="207" t="s">
        <v>2562</v>
      </c>
      <c r="E153" s="208">
        <v>44573</v>
      </c>
      <c r="F153" s="209">
        <v>2</v>
      </c>
      <c r="G153" s="219" t="s">
        <v>2548</v>
      </c>
      <c r="H153" s="209" t="s">
        <v>115</v>
      </c>
      <c r="I153" s="209">
        <v>36</v>
      </c>
      <c r="J153" s="210" t="s">
        <v>2445</v>
      </c>
      <c r="K153" s="209">
        <v>0.5</v>
      </c>
      <c r="L153" s="209">
        <v>2</v>
      </c>
      <c r="M153" s="209">
        <v>2</v>
      </c>
      <c r="N153" s="211"/>
      <c r="O153" s="209">
        <v>2</v>
      </c>
      <c r="P153" s="211"/>
      <c r="Q153" s="207" t="s">
        <v>2575</v>
      </c>
      <c r="R153" s="220">
        <v>12</v>
      </c>
      <c r="S153" s="213">
        <v>3224410100</v>
      </c>
      <c r="T153" s="211" t="s">
        <v>274</v>
      </c>
      <c r="U153" s="206" t="s">
        <v>2458</v>
      </c>
    </row>
    <row r="154" spans="1:21" ht="15.75" customHeight="1">
      <c r="A154" s="20">
        <v>25</v>
      </c>
      <c r="B154" s="14" t="s">
        <v>2432</v>
      </c>
      <c r="C154" s="206" t="s">
        <v>2459</v>
      </c>
      <c r="D154" s="207" t="s">
        <v>2576</v>
      </c>
      <c r="E154" s="208">
        <v>44580</v>
      </c>
      <c r="F154" s="209">
        <v>4</v>
      </c>
      <c r="G154" s="219" t="s">
        <v>2548</v>
      </c>
      <c r="H154" s="209" t="s">
        <v>115</v>
      </c>
      <c r="I154" s="209">
        <v>19</v>
      </c>
      <c r="J154" s="210" t="s">
        <v>2445</v>
      </c>
      <c r="K154" s="209">
        <v>0.3</v>
      </c>
      <c r="L154" s="209">
        <v>7</v>
      </c>
      <c r="M154" s="209">
        <v>7</v>
      </c>
      <c r="N154" s="211"/>
      <c r="O154" s="209">
        <v>7</v>
      </c>
      <c r="P154" s="211"/>
      <c r="Q154" s="207" t="s">
        <v>2577</v>
      </c>
      <c r="R154" s="220">
        <v>44</v>
      </c>
      <c r="S154" s="213">
        <v>3224410100</v>
      </c>
      <c r="T154" s="211" t="s">
        <v>274</v>
      </c>
      <c r="U154" s="206" t="s">
        <v>2458</v>
      </c>
    </row>
    <row r="155" spans="1:21" ht="15.75" customHeight="1">
      <c r="A155" s="20">
        <v>26</v>
      </c>
      <c r="B155" s="14" t="s">
        <v>2432</v>
      </c>
      <c r="C155" s="206" t="s">
        <v>2459</v>
      </c>
      <c r="D155" s="207" t="s">
        <v>2576</v>
      </c>
      <c r="E155" s="208">
        <v>44580</v>
      </c>
      <c r="F155" s="209">
        <v>4</v>
      </c>
      <c r="G155" s="219" t="s">
        <v>2548</v>
      </c>
      <c r="H155" s="209" t="s">
        <v>107</v>
      </c>
      <c r="I155" s="209">
        <v>34</v>
      </c>
      <c r="J155" s="210" t="s">
        <v>2578</v>
      </c>
      <c r="K155" s="209">
        <v>1.2</v>
      </c>
      <c r="L155" s="209">
        <v>10</v>
      </c>
      <c r="M155" s="209">
        <v>9</v>
      </c>
      <c r="N155" s="211"/>
      <c r="O155" s="209">
        <v>9</v>
      </c>
      <c r="P155" s="211"/>
      <c r="Q155" s="207" t="s">
        <v>2461</v>
      </c>
      <c r="R155" s="220">
        <v>37</v>
      </c>
      <c r="S155" s="213">
        <v>3224410100</v>
      </c>
      <c r="T155" s="211" t="s">
        <v>274</v>
      </c>
      <c r="U155" s="206" t="s">
        <v>2458</v>
      </c>
    </row>
    <row r="156" spans="1:21" ht="15.75" customHeight="1">
      <c r="A156" s="20">
        <v>27</v>
      </c>
      <c r="B156" s="14" t="s">
        <v>2432</v>
      </c>
      <c r="C156" s="206" t="s">
        <v>2459</v>
      </c>
      <c r="D156" s="207" t="s">
        <v>2576</v>
      </c>
      <c r="E156" s="208">
        <v>44580</v>
      </c>
      <c r="F156" s="209">
        <v>4</v>
      </c>
      <c r="G156" s="219" t="s">
        <v>2548</v>
      </c>
      <c r="H156" s="209" t="s">
        <v>107</v>
      </c>
      <c r="I156" s="209">
        <v>37</v>
      </c>
      <c r="J156" s="210" t="s">
        <v>1323</v>
      </c>
      <c r="K156" s="209">
        <v>0.6</v>
      </c>
      <c r="L156" s="209">
        <v>9</v>
      </c>
      <c r="M156" s="209">
        <v>7</v>
      </c>
      <c r="N156" s="211"/>
      <c r="O156" s="209">
        <v>7</v>
      </c>
      <c r="P156" s="211"/>
      <c r="Q156" s="207" t="s">
        <v>2579</v>
      </c>
      <c r="R156" s="220">
        <v>34</v>
      </c>
      <c r="S156" s="213">
        <v>3224410100</v>
      </c>
      <c r="T156" s="211" t="s">
        <v>274</v>
      </c>
      <c r="U156" s="206" t="s">
        <v>2458</v>
      </c>
    </row>
    <row r="157" spans="1:21" ht="15.75" customHeight="1">
      <c r="A157" s="20">
        <v>28</v>
      </c>
      <c r="B157" s="14" t="s">
        <v>2432</v>
      </c>
      <c r="C157" s="206" t="s">
        <v>2459</v>
      </c>
      <c r="D157" s="207" t="s">
        <v>2576</v>
      </c>
      <c r="E157" s="208">
        <v>44580</v>
      </c>
      <c r="F157" s="209">
        <v>4</v>
      </c>
      <c r="G157" s="219" t="s">
        <v>2548</v>
      </c>
      <c r="H157" s="209" t="s">
        <v>107</v>
      </c>
      <c r="I157" s="209">
        <v>37</v>
      </c>
      <c r="J157" s="210" t="s">
        <v>1312</v>
      </c>
      <c r="K157" s="209">
        <v>0.4</v>
      </c>
      <c r="L157" s="209">
        <v>12</v>
      </c>
      <c r="M157" s="209">
        <v>11</v>
      </c>
      <c r="N157" s="211"/>
      <c r="O157" s="209">
        <v>11</v>
      </c>
      <c r="P157" s="211"/>
      <c r="Q157" s="207" t="s">
        <v>2580</v>
      </c>
      <c r="R157" s="220">
        <v>53</v>
      </c>
      <c r="S157" s="213">
        <v>3224410100</v>
      </c>
      <c r="T157" s="211" t="s">
        <v>274</v>
      </c>
      <c r="U157" s="206" t="s">
        <v>2458</v>
      </c>
    </row>
    <row r="158" spans="1:21" ht="15.75" customHeight="1">
      <c r="A158" s="20">
        <v>29</v>
      </c>
      <c r="B158" s="14" t="s">
        <v>2432</v>
      </c>
      <c r="C158" s="206" t="s">
        <v>2459</v>
      </c>
      <c r="D158" s="207" t="s">
        <v>2576</v>
      </c>
      <c r="E158" s="208">
        <v>44580</v>
      </c>
      <c r="F158" s="209">
        <v>4</v>
      </c>
      <c r="G158" s="219" t="s">
        <v>2548</v>
      </c>
      <c r="H158" s="209" t="s">
        <v>107</v>
      </c>
      <c r="I158" s="209">
        <v>38</v>
      </c>
      <c r="J158" s="210" t="s">
        <v>2448</v>
      </c>
      <c r="K158" s="209">
        <v>0.7</v>
      </c>
      <c r="L158" s="209">
        <v>12</v>
      </c>
      <c r="M158" s="209">
        <v>11</v>
      </c>
      <c r="N158" s="211"/>
      <c r="O158" s="209">
        <v>11</v>
      </c>
      <c r="P158" s="211"/>
      <c r="Q158" s="207" t="s">
        <v>2581</v>
      </c>
      <c r="R158" s="220">
        <v>45</v>
      </c>
      <c r="S158" s="213">
        <v>3224410100</v>
      </c>
      <c r="T158" s="211" t="s">
        <v>274</v>
      </c>
      <c r="U158" s="206" t="s">
        <v>2458</v>
      </c>
    </row>
    <row r="159" spans="1:21" ht="15.75" customHeight="1">
      <c r="A159" s="20">
        <v>30</v>
      </c>
      <c r="B159" s="14" t="s">
        <v>2432</v>
      </c>
      <c r="C159" s="206" t="s">
        <v>2459</v>
      </c>
      <c r="D159" s="207" t="s">
        <v>2576</v>
      </c>
      <c r="E159" s="208">
        <v>44580</v>
      </c>
      <c r="F159" s="209">
        <v>4</v>
      </c>
      <c r="G159" s="219" t="s">
        <v>2548</v>
      </c>
      <c r="H159" s="209" t="s">
        <v>115</v>
      </c>
      <c r="I159" s="209">
        <v>19</v>
      </c>
      <c r="J159" s="210" t="s">
        <v>2454</v>
      </c>
      <c r="K159" s="209">
        <v>2.9</v>
      </c>
      <c r="L159" s="209">
        <v>57</v>
      </c>
      <c r="M159" s="209">
        <v>49</v>
      </c>
      <c r="N159" s="211"/>
      <c r="O159" s="209">
        <v>49</v>
      </c>
      <c r="P159" s="211"/>
      <c r="Q159" s="207" t="s">
        <v>2582</v>
      </c>
      <c r="R159" s="220">
        <v>302</v>
      </c>
      <c r="S159" s="213">
        <v>3224410100</v>
      </c>
      <c r="T159" s="211" t="s">
        <v>274</v>
      </c>
      <c r="U159" s="206" t="s">
        <v>2458</v>
      </c>
    </row>
    <row r="160" spans="1:21" ht="15.75" customHeight="1">
      <c r="A160" s="20">
        <v>31</v>
      </c>
      <c r="B160" s="14" t="s">
        <v>2432</v>
      </c>
      <c r="C160" s="206" t="s">
        <v>2459</v>
      </c>
      <c r="D160" s="207" t="s">
        <v>2576</v>
      </c>
      <c r="E160" s="208">
        <v>44580</v>
      </c>
      <c r="F160" s="209">
        <v>4</v>
      </c>
      <c r="G160" s="219" t="s">
        <v>2548</v>
      </c>
      <c r="H160" s="209" t="s">
        <v>946</v>
      </c>
      <c r="I160" s="209">
        <v>19</v>
      </c>
      <c r="J160" s="210" t="s">
        <v>2569</v>
      </c>
      <c r="K160" s="209">
        <v>3.2</v>
      </c>
      <c r="L160" s="209">
        <v>47</v>
      </c>
      <c r="M160" s="209">
        <v>42</v>
      </c>
      <c r="N160" s="211"/>
      <c r="O160" s="209">
        <v>42</v>
      </c>
      <c r="P160" s="211"/>
      <c r="Q160" s="207" t="s">
        <v>2463</v>
      </c>
      <c r="R160" s="220">
        <v>247</v>
      </c>
      <c r="S160" s="213">
        <v>3224410100</v>
      </c>
      <c r="T160" s="211" t="s">
        <v>274</v>
      </c>
      <c r="U160" s="206" t="s">
        <v>2458</v>
      </c>
    </row>
    <row r="161" spans="1:21" ht="15.75" customHeight="1">
      <c r="A161" s="20">
        <v>32</v>
      </c>
      <c r="B161" s="14" t="s">
        <v>2432</v>
      </c>
      <c r="C161" s="214" t="s">
        <v>1489</v>
      </c>
      <c r="D161" s="215" t="s">
        <v>2583</v>
      </c>
      <c r="E161" s="216">
        <v>44565</v>
      </c>
      <c r="F161" s="217">
        <v>4</v>
      </c>
      <c r="G161" s="219" t="s">
        <v>2548</v>
      </c>
      <c r="H161" s="217" t="s">
        <v>1189</v>
      </c>
      <c r="I161" s="217">
        <v>61</v>
      </c>
      <c r="J161" s="218" t="s">
        <v>1306</v>
      </c>
      <c r="K161" s="217">
        <v>0.5</v>
      </c>
      <c r="L161" s="217">
        <v>7</v>
      </c>
      <c r="M161" s="217">
        <v>6</v>
      </c>
      <c r="N161" s="211"/>
      <c r="O161" s="217">
        <v>6</v>
      </c>
      <c r="P161" s="211"/>
      <c r="Q161" s="215" t="s">
        <v>2584</v>
      </c>
      <c r="R161" s="220">
        <v>32</v>
      </c>
      <c r="S161" s="213">
        <v>3220610100</v>
      </c>
      <c r="T161" s="211" t="s">
        <v>274</v>
      </c>
      <c r="U161" s="214" t="s">
        <v>2443</v>
      </c>
    </row>
    <row r="162" spans="1:21" ht="15.75" customHeight="1">
      <c r="A162" s="20">
        <v>33</v>
      </c>
      <c r="B162" s="14" t="s">
        <v>2432</v>
      </c>
      <c r="C162" s="214" t="s">
        <v>1489</v>
      </c>
      <c r="D162" s="215" t="s">
        <v>2583</v>
      </c>
      <c r="E162" s="216">
        <v>44565</v>
      </c>
      <c r="F162" s="217">
        <v>4</v>
      </c>
      <c r="G162" s="219" t="s">
        <v>2548</v>
      </c>
      <c r="H162" s="217" t="s">
        <v>1189</v>
      </c>
      <c r="I162" s="217">
        <v>61</v>
      </c>
      <c r="J162" s="218" t="s">
        <v>2585</v>
      </c>
      <c r="K162" s="217">
        <v>1.5</v>
      </c>
      <c r="L162" s="217">
        <v>56</v>
      </c>
      <c r="M162" s="217">
        <v>53</v>
      </c>
      <c r="N162" s="211"/>
      <c r="O162" s="217">
        <v>53</v>
      </c>
      <c r="P162" s="211"/>
      <c r="Q162" s="215" t="s">
        <v>2469</v>
      </c>
      <c r="R162" s="220">
        <v>332</v>
      </c>
      <c r="S162" s="213">
        <v>3220610100</v>
      </c>
      <c r="T162" s="211" t="s">
        <v>274</v>
      </c>
      <c r="U162" s="214" t="s">
        <v>2443</v>
      </c>
    </row>
    <row r="163" spans="1:21" ht="15.75" customHeight="1">
      <c r="A163" s="20">
        <v>34</v>
      </c>
      <c r="B163" s="14" t="s">
        <v>2432</v>
      </c>
      <c r="C163" s="214" t="s">
        <v>1489</v>
      </c>
      <c r="D163" s="215" t="s">
        <v>2583</v>
      </c>
      <c r="E163" s="216">
        <v>44565</v>
      </c>
      <c r="F163" s="217">
        <v>4</v>
      </c>
      <c r="G163" s="219" t="s">
        <v>2548</v>
      </c>
      <c r="H163" s="217" t="s">
        <v>115</v>
      </c>
      <c r="I163" s="217">
        <v>75</v>
      </c>
      <c r="J163" s="218" t="s">
        <v>2476</v>
      </c>
      <c r="K163" s="217">
        <v>2</v>
      </c>
      <c r="L163" s="217">
        <v>5</v>
      </c>
      <c r="M163" s="217">
        <v>5</v>
      </c>
      <c r="N163" s="211"/>
      <c r="O163" s="217">
        <v>5</v>
      </c>
      <c r="P163" s="211"/>
      <c r="Q163" s="215" t="s">
        <v>2586</v>
      </c>
      <c r="R163" s="220">
        <v>29</v>
      </c>
      <c r="S163" s="213">
        <v>3220610100</v>
      </c>
      <c r="T163" s="211" t="s">
        <v>274</v>
      </c>
      <c r="U163" s="214" t="s">
        <v>2443</v>
      </c>
    </row>
    <row r="164" spans="1:21" ht="15.75" customHeight="1">
      <c r="A164" s="20">
        <v>35</v>
      </c>
      <c r="B164" s="14" t="s">
        <v>2432</v>
      </c>
      <c r="C164" s="206" t="s">
        <v>1489</v>
      </c>
      <c r="D164" s="207" t="s">
        <v>2583</v>
      </c>
      <c r="E164" s="208">
        <v>44565</v>
      </c>
      <c r="F164" s="209">
        <v>4</v>
      </c>
      <c r="G164" s="219" t="s">
        <v>2548</v>
      </c>
      <c r="H164" s="209" t="s">
        <v>115</v>
      </c>
      <c r="I164" s="209">
        <v>75</v>
      </c>
      <c r="J164" s="210" t="s">
        <v>1320</v>
      </c>
      <c r="K164" s="209">
        <v>2.1</v>
      </c>
      <c r="L164" s="209">
        <v>21</v>
      </c>
      <c r="M164" s="209">
        <v>19</v>
      </c>
      <c r="N164" s="211"/>
      <c r="O164" s="209">
        <v>19</v>
      </c>
      <c r="P164" s="211"/>
      <c r="Q164" s="207" t="s">
        <v>2587</v>
      </c>
      <c r="R164" s="220">
        <v>115</v>
      </c>
      <c r="S164" s="213">
        <v>3220610100</v>
      </c>
      <c r="T164" s="211" t="s">
        <v>274</v>
      </c>
      <c r="U164" s="206" t="s">
        <v>2443</v>
      </c>
    </row>
    <row r="165" spans="1:21" ht="15.75" customHeight="1">
      <c r="A165" s="20">
        <v>36</v>
      </c>
      <c r="B165" s="14" t="s">
        <v>2432</v>
      </c>
      <c r="C165" s="206" t="s">
        <v>1489</v>
      </c>
      <c r="D165" s="207" t="s">
        <v>2588</v>
      </c>
      <c r="E165" s="208">
        <v>44580</v>
      </c>
      <c r="F165" s="209">
        <v>4</v>
      </c>
      <c r="G165" s="219" t="s">
        <v>2548</v>
      </c>
      <c r="H165" s="209" t="s">
        <v>1189</v>
      </c>
      <c r="I165" s="209">
        <v>40</v>
      </c>
      <c r="J165" s="210" t="s">
        <v>2437</v>
      </c>
      <c r="K165" s="209">
        <v>0.3</v>
      </c>
      <c r="L165" s="209">
        <v>2</v>
      </c>
      <c r="M165" s="209">
        <v>2</v>
      </c>
      <c r="N165" s="211"/>
      <c r="O165" s="209">
        <v>2</v>
      </c>
      <c r="P165" s="211"/>
      <c r="Q165" s="207" t="s">
        <v>2589</v>
      </c>
      <c r="R165" s="220">
        <v>10</v>
      </c>
      <c r="S165" s="213">
        <v>3220610100</v>
      </c>
      <c r="T165" s="211" t="s">
        <v>274</v>
      </c>
      <c r="U165" s="206" t="s">
        <v>2443</v>
      </c>
    </row>
    <row r="166" spans="1:21" ht="15.75" customHeight="1">
      <c r="A166" s="20">
        <v>37</v>
      </c>
      <c r="B166" s="14" t="s">
        <v>2432</v>
      </c>
      <c r="C166" s="206" t="s">
        <v>1489</v>
      </c>
      <c r="D166" s="207" t="s">
        <v>2588</v>
      </c>
      <c r="E166" s="208">
        <v>44580</v>
      </c>
      <c r="F166" s="209">
        <v>4</v>
      </c>
      <c r="G166" s="219" t="s">
        <v>2548</v>
      </c>
      <c r="H166" s="209" t="s">
        <v>1189</v>
      </c>
      <c r="I166" s="209">
        <v>74</v>
      </c>
      <c r="J166" s="210" t="s">
        <v>1312</v>
      </c>
      <c r="K166" s="209">
        <v>1.8</v>
      </c>
      <c r="L166" s="209">
        <v>33</v>
      </c>
      <c r="M166" s="209">
        <v>31</v>
      </c>
      <c r="N166" s="211"/>
      <c r="O166" s="209">
        <v>31</v>
      </c>
      <c r="P166" s="211"/>
      <c r="Q166" s="207" t="s">
        <v>2590</v>
      </c>
      <c r="R166" s="220">
        <v>189</v>
      </c>
      <c r="S166" s="213">
        <v>3220610100</v>
      </c>
      <c r="T166" s="211" t="s">
        <v>274</v>
      </c>
      <c r="U166" s="206" t="s">
        <v>2443</v>
      </c>
    </row>
    <row r="167" spans="1:21" ht="15.75" customHeight="1">
      <c r="A167" s="20">
        <v>38</v>
      </c>
      <c r="B167" s="14" t="s">
        <v>2432</v>
      </c>
      <c r="C167" s="206" t="s">
        <v>1489</v>
      </c>
      <c r="D167" s="207" t="s">
        <v>2588</v>
      </c>
      <c r="E167" s="208">
        <v>44580</v>
      </c>
      <c r="F167" s="209">
        <v>4</v>
      </c>
      <c r="G167" s="219" t="s">
        <v>2548</v>
      </c>
      <c r="H167" s="209" t="s">
        <v>1189</v>
      </c>
      <c r="I167" s="209">
        <v>74</v>
      </c>
      <c r="J167" s="210" t="s">
        <v>2591</v>
      </c>
      <c r="K167" s="209">
        <v>0.5</v>
      </c>
      <c r="L167" s="209">
        <v>16</v>
      </c>
      <c r="M167" s="209">
        <v>15</v>
      </c>
      <c r="N167" s="211"/>
      <c r="O167" s="209">
        <v>15</v>
      </c>
      <c r="P167" s="211"/>
      <c r="Q167" s="207" t="s">
        <v>2471</v>
      </c>
      <c r="R167" s="220">
        <v>91</v>
      </c>
      <c r="S167" s="213">
        <v>3220610100</v>
      </c>
      <c r="T167" s="211" t="s">
        <v>274</v>
      </c>
      <c r="U167" s="206" t="s">
        <v>2443</v>
      </c>
    </row>
    <row r="168" spans="1:21" ht="15.75" customHeight="1">
      <c r="A168" s="20">
        <v>39</v>
      </c>
      <c r="B168" s="14" t="s">
        <v>2432</v>
      </c>
      <c r="C168" s="206" t="s">
        <v>1489</v>
      </c>
      <c r="D168" s="207" t="s">
        <v>2588</v>
      </c>
      <c r="E168" s="208">
        <v>44580</v>
      </c>
      <c r="F168" s="209">
        <v>4</v>
      </c>
      <c r="G168" s="219" t="s">
        <v>2548</v>
      </c>
      <c r="H168" s="209" t="s">
        <v>946</v>
      </c>
      <c r="I168" s="209">
        <v>46</v>
      </c>
      <c r="J168" s="210" t="s">
        <v>2448</v>
      </c>
      <c r="K168" s="209">
        <v>3</v>
      </c>
      <c r="L168" s="209">
        <v>26</v>
      </c>
      <c r="M168" s="209">
        <v>22</v>
      </c>
      <c r="N168" s="211"/>
      <c r="O168" s="209">
        <v>22</v>
      </c>
      <c r="P168" s="211"/>
      <c r="Q168" s="207" t="s">
        <v>2592</v>
      </c>
      <c r="R168" s="220">
        <v>126</v>
      </c>
      <c r="S168" s="213">
        <v>3220610100</v>
      </c>
      <c r="T168" s="211" t="s">
        <v>274</v>
      </c>
      <c r="U168" s="206" t="s">
        <v>2443</v>
      </c>
    </row>
    <row r="169" spans="1:21" ht="15.75" customHeight="1">
      <c r="A169" s="20">
        <v>40</v>
      </c>
      <c r="B169" s="14" t="s">
        <v>2432</v>
      </c>
      <c r="C169" s="206" t="s">
        <v>1489</v>
      </c>
      <c r="D169" s="207" t="s">
        <v>2588</v>
      </c>
      <c r="E169" s="208">
        <v>44580</v>
      </c>
      <c r="F169" s="209">
        <v>4</v>
      </c>
      <c r="G169" s="219" t="s">
        <v>2548</v>
      </c>
      <c r="H169" s="209" t="s">
        <v>115</v>
      </c>
      <c r="I169" s="209">
        <v>61</v>
      </c>
      <c r="J169" s="210" t="s">
        <v>2450</v>
      </c>
      <c r="K169" s="209">
        <v>1.8</v>
      </c>
      <c r="L169" s="209">
        <v>39</v>
      </c>
      <c r="M169" s="209">
        <v>35</v>
      </c>
      <c r="N169" s="211"/>
      <c r="O169" s="209">
        <v>35</v>
      </c>
      <c r="P169" s="211"/>
      <c r="Q169" s="207" t="s">
        <v>2593</v>
      </c>
      <c r="R169" s="220">
        <v>208</v>
      </c>
      <c r="S169" s="213">
        <v>3220610100</v>
      </c>
      <c r="T169" s="211" t="s">
        <v>274</v>
      </c>
      <c r="U169" s="206" t="s">
        <v>2443</v>
      </c>
    </row>
    <row r="170" spans="1:21" ht="15.75" customHeight="1">
      <c r="A170" s="20">
        <v>41</v>
      </c>
      <c r="B170" s="14" t="s">
        <v>2432</v>
      </c>
      <c r="C170" s="206" t="s">
        <v>1489</v>
      </c>
      <c r="D170" s="207" t="s">
        <v>2588</v>
      </c>
      <c r="E170" s="208">
        <v>44580</v>
      </c>
      <c r="F170" s="209">
        <v>4</v>
      </c>
      <c r="G170" s="219" t="s">
        <v>2548</v>
      </c>
      <c r="H170" s="209" t="s">
        <v>1189</v>
      </c>
      <c r="I170" s="209">
        <v>74</v>
      </c>
      <c r="J170" s="210" t="s">
        <v>1306</v>
      </c>
      <c r="K170" s="209">
        <v>1.8</v>
      </c>
      <c r="L170" s="209">
        <v>44</v>
      </c>
      <c r="M170" s="209">
        <v>42</v>
      </c>
      <c r="N170" s="211"/>
      <c r="O170" s="209">
        <v>42</v>
      </c>
      <c r="P170" s="211"/>
      <c r="Q170" s="207" t="s">
        <v>2594</v>
      </c>
      <c r="R170" s="220">
        <v>246</v>
      </c>
      <c r="S170" s="213">
        <v>3220610100</v>
      </c>
      <c r="T170" s="211" t="s">
        <v>274</v>
      </c>
      <c r="U170" s="206" t="s">
        <v>2443</v>
      </c>
    </row>
    <row r="171" spans="1:21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ht="15.75" customHeight="1"/>
    <row r="173" spans="1:21" ht="15.75" customHeight="1"/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46">
    <mergeCell ref="A1:U3"/>
    <mergeCell ref="H29:H30"/>
    <mergeCell ref="K29:K30"/>
    <mergeCell ref="L29:M29"/>
    <mergeCell ref="N29:O29"/>
    <mergeCell ref="P29:P30"/>
    <mergeCell ref="A7:U7"/>
    <mergeCell ref="A28:R28"/>
    <mergeCell ref="K4:K5"/>
    <mergeCell ref="L4:M4"/>
    <mergeCell ref="A4:A5"/>
    <mergeCell ref="B4:B5"/>
    <mergeCell ref="C4:C5"/>
    <mergeCell ref="Q29:Q30"/>
    <mergeCell ref="I29:I30"/>
    <mergeCell ref="U4:U5"/>
    <mergeCell ref="A129:U129"/>
    <mergeCell ref="A29:A30"/>
    <mergeCell ref="B29:B30"/>
    <mergeCell ref="C29:C30"/>
    <mergeCell ref="D29:D30"/>
    <mergeCell ref="E29:E30"/>
    <mergeCell ref="T29:T30"/>
    <mergeCell ref="U29:U30"/>
    <mergeCell ref="A32:U32"/>
    <mergeCell ref="S29:S30"/>
    <mergeCell ref="J29:J30"/>
    <mergeCell ref="A78:U78"/>
    <mergeCell ref="A108:U108"/>
    <mergeCell ref="F29:F30"/>
    <mergeCell ref="G29:G30"/>
    <mergeCell ref="H4:H5"/>
    <mergeCell ref="A112:U112"/>
    <mergeCell ref="D4:D5"/>
    <mergeCell ref="E4:E5"/>
    <mergeCell ref="F4:F5"/>
    <mergeCell ref="G4:G5"/>
    <mergeCell ref="T4:T5"/>
    <mergeCell ref="S4:S5"/>
    <mergeCell ref="J4:J5"/>
    <mergeCell ref="R4:R5"/>
    <mergeCell ref="N4:O4"/>
    <mergeCell ref="P4:P5"/>
    <mergeCell ref="I4:I5"/>
    <mergeCell ref="R29:R30"/>
    <mergeCell ref="Q4:Q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72"/>
  <sheetViews>
    <sheetView workbookViewId="0">
      <selection activeCell="X18" sqref="X18"/>
    </sheetView>
  </sheetViews>
  <sheetFormatPr defaultColWidth="11.25" defaultRowHeight="15" customHeight="1"/>
  <cols>
    <col min="1" max="1" width="6.75" customWidth="1"/>
    <col min="2" max="2" width="23.375" customWidth="1"/>
    <col min="3" max="3" width="13" customWidth="1"/>
    <col min="4" max="4" width="10.375" customWidth="1"/>
    <col min="5" max="5" width="14.75" customWidth="1"/>
    <col min="6" max="14" width="6.75" customWidth="1"/>
    <col min="15" max="15" width="9.875" customWidth="1"/>
    <col min="16" max="16" width="6.75" customWidth="1"/>
    <col min="17" max="17" width="18" customWidth="1"/>
    <col min="18" max="18" width="6.75" customWidth="1"/>
    <col min="19" max="19" width="11.75" customWidth="1"/>
    <col min="20" max="20" width="6.75" customWidth="1"/>
    <col min="21" max="21" width="13.37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7" t="s">
        <v>23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1:21" ht="15.75" customHeight="1">
      <c r="A8" s="181">
        <v>1</v>
      </c>
      <c r="B8" s="280" t="s">
        <v>103</v>
      </c>
      <c r="C8" s="280" t="s">
        <v>113</v>
      </c>
      <c r="D8" s="281" t="s">
        <v>3043</v>
      </c>
      <c r="E8" s="282">
        <v>44543</v>
      </c>
      <c r="F8" s="280">
        <v>2</v>
      </c>
      <c r="G8" s="280" t="s">
        <v>2435</v>
      </c>
      <c r="H8" s="280" t="s">
        <v>3044</v>
      </c>
      <c r="I8" s="280">
        <v>79</v>
      </c>
      <c r="J8" s="280">
        <v>5</v>
      </c>
      <c r="K8" s="280">
        <v>0.9</v>
      </c>
      <c r="L8" s="280">
        <v>255</v>
      </c>
      <c r="M8" s="280">
        <f>N8+O8</f>
        <v>227</v>
      </c>
      <c r="N8" s="280">
        <v>5</v>
      </c>
      <c r="O8" s="283">
        <v>222</v>
      </c>
      <c r="P8" s="181"/>
      <c r="Q8" s="280" t="s">
        <v>3045</v>
      </c>
      <c r="R8" s="283">
        <v>2372</v>
      </c>
      <c r="S8" s="280">
        <v>3220285301</v>
      </c>
      <c r="T8" s="280"/>
      <c r="U8" s="280" t="s">
        <v>117</v>
      </c>
    </row>
    <row r="9" spans="1:21" ht="15.75" customHeight="1">
      <c r="A9" s="181">
        <v>2</v>
      </c>
      <c r="B9" s="280" t="s">
        <v>103</v>
      </c>
      <c r="C9" s="280" t="s">
        <v>113</v>
      </c>
      <c r="D9" s="281" t="s">
        <v>3043</v>
      </c>
      <c r="E9" s="282">
        <v>44543</v>
      </c>
      <c r="F9" s="283">
        <v>4</v>
      </c>
      <c r="G9" s="280" t="s">
        <v>2435</v>
      </c>
      <c r="H9" s="283" t="s">
        <v>3044</v>
      </c>
      <c r="I9" s="283">
        <v>22</v>
      </c>
      <c r="J9" s="283">
        <v>15</v>
      </c>
      <c r="K9" s="283">
        <v>1.7</v>
      </c>
      <c r="L9" s="280">
        <v>318</v>
      </c>
      <c r="M9" s="280">
        <f t="shared" ref="M9:M49" si="0">N9+O9</f>
        <v>298</v>
      </c>
      <c r="N9" s="283">
        <v>12</v>
      </c>
      <c r="O9" s="283">
        <v>286</v>
      </c>
      <c r="P9" s="181"/>
      <c r="Q9" s="280" t="s">
        <v>3046</v>
      </c>
      <c r="R9" s="283">
        <v>2843</v>
      </c>
      <c r="S9" s="280">
        <v>3220285701</v>
      </c>
      <c r="T9" s="280"/>
      <c r="U9" s="280" t="s">
        <v>117</v>
      </c>
    </row>
    <row r="10" spans="1:21" ht="15.75" customHeight="1">
      <c r="A10" s="181">
        <v>3</v>
      </c>
      <c r="B10" s="280" t="s">
        <v>103</v>
      </c>
      <c r="C10" s="280" t="s">
        <v>113</v>
      </c>
      <c r="D10" s="281" t="s">
        <v>3047</v>
      </c>
      <c r="E10" s="282">
        <v>44543</v>
      </c>
      <c r="F10" s="283">
        <v>2</v>
      </c>
      <c r="G10" s="280" t="s">
        <v>2435</v>
      </c>
      <c r="H10" s="283" t="s">
        <v>946</v>
      </c>
      <c r="I10" s="283">
        <v>83</v>
      </c>
      <c r="J10" s="283">
        <v>1</v>
      </c>
      <c r="K10" s="284">
        <v>1</v>
      </c>
      <c r="L10" s="280">
        <v>279</v>
      </c>
      <c r="M10" s="280">
        <f t="shared" si="0"/>
        <v>244</v>
      </c>
      <c r="N10" s="283">
        <v>25</v>
      </c>
      <c r="O10" s="283">
        <v>219</v>
      </c>
      <c r="P10" s="181"/>
      <c r="Q10" s="280" t="s">
        <v>3048</v>
      </c>
      <c r="R10" s="283">
        <v>6703</v>
      </c>
      <c r="S10" s="280">
        <v>3220285701</v>
      </c>
      <c r="T10" s="280"/>
      <c r="U10" s="283" t="s">
        <v>117</v>
      </c>
    </row>
    <row r="11" spans="1:21" ht="15.75" customHeight="1">
      <c r="A11" s="181">
        <v>4</v>
      </c>
      <c r="B11" s="280" t="s">
        <v>103</v>
      </c>
      <c r="C11" s="280" t="s">
        <v>113</v>
      </c>
      <c r="D11" s="281" t="s">
        <v>3047</v>
      </c>
      <c r="E11" s="282">
        <v>44543</v>
      </c>
      <c r="F11" s="283">
        <v>4</v>
      </c>
      <c r="G11" s="280" t="s">
        <v>2435</v>
      </c>
      <c r="H11" s="283" t="s">
        <v>3049</v>
      </c>
      <c r="I11" s="283">
        <v>24</v>
      </c>
      <c r="J11" s="283">
        <v>30</v>
      </c>
      <c r="K11" s="283">
        <v>0.7</v>
      </c>
      <c r="L11" s="280">
        <v>240</v>
      </c>
      <c r="M11" s="280">
        <f t="shared" si="0"/>
        <v>221</v>
      </c>
      <c r="N11" s="283">
        <v>57</v>
      </c>
      <c r="O11" s="283">
        <v>164</v>
      </c>
      <c r="P11" s="181"/>
      <c r="Q11" s="285" t="s">
        <v>3050</v>
      </c>
      <c r="R11" s="283">
        <v>8255</v>
      </c>
      <c r="S11" s="280">
        <v>3220285701</v>
      </c>
      <c r="T11" s="280"/>
      <c r="U11" s="283" t="s">
        <v>117</v>
      </c>
    </row>
    <row r="12" spans="1:21" ht="15.75" customHeight="1">
      <c r="A12" s="181">
        <v>5</v>
      </c>
      <c r="B12" s="280" t="s">
        <v>103</v>
      </c>
      <c r="C12" s="280" t="s">
        <v>113</v>
      </c>
      <c r="D12" s="281" t="s">
        <v>3047</v>
      </c>
      <c r="E12" s="282">
        <v>44543</v>
      </c>
      <c r="F12" s="283">
        <v>4</v>
      </c>
      <c r="G12" s="280" t="s">
        <v>2435</v>
      </c>
      <c r="H12" s="283" t="s">
        <v>107</v>
      </c>
      <c r="I12" s="283">
        <v>41</v>
      </c>
      <c r="J12" s="283">
        <v>32</v>
      </c>
      <c r="K12" s="283">
        <v>1.4</v>
      </c>
      <c r="L12" s="280">
        <v>521</v>
      </c>
      <c r="M12" s="280">
        <f t="shared" si="0"/>
        <v>445</v>
      </c>
      <c r="N12" s="283">
        <v>274</v>
      </c>
      <c r="O12" s="283">
        <v>171</v>
      </c>
      <c r="P12" s="181"/>
      <c r="Q12" s="280" t="s">
        <v>3051</v>
      </c>
      <c r="R12" s="283">
        <v>78729</v>
      </c>
      <c r="S12" s="280">
        <v>3220282001</v>
      </c>
      <c r="T12" s="280"/>
      <c r="U12" s="283" t="s">
        <v>117</v>
      </c>
    </row>
    <row r="13" spans="1:21" ht="15.75" customHeight="1">
      <c r="A13" s="181">
        <v>6</v>
      </c>
      <c r="B13" s="280" t="s">
        <v>103</v>
      </c>
      <c r="C13" s="280" t="s">
        <v>113</v>
      </c>
      <c r="D13" s="281" t="s">
        <v>3052</v>
      </c>
      <c r="E13" s="282">
        <v>44543</v>
      </c>
      <c r="F13" s="283">
        <v>4</v>
      </c>
      <c r="G13" s="280" t="s">
        <v>2435</v>
      </c>
      <c r="H13" s="283" t="s">
        <v>115</v>
      </c>
      <c r="I13" s="283">
        <v>32</v>
      </c>
      <c r="J13" s="283">
        <v>2</v>
      </c>
      <c r="K13" s="283">
        <v>0.6</v>
      </c>
      <c r="L13" s="280">
        <v>255</v>
      </c>
      <c r="M13" s="280">
        <f t="shared" si="0"/>
        <v>221</v>
      </c>
      <c r="N13" s="283">
        <v>65</v>
      </c>
      <c r="O13" s="283">
        <v>156</v>
      </c>
      <c r="P13" s="181"/>
      <c r="Q13" s="280" t="s">
        <v>3053</v>
      </c>
      <c r="R13" s="283">
        <v>41597</v>
      </c>
      <c r="S13" s="280">
        <v>3220285701</v>
      </c>
      <c r="T13" s="280"/>
      <c r="U13" s="283" t="s">
        <v>117</v>
      </c>
    </row>
    <row r="14" spans="1:21" ht="15.75" customHeight="1">
      <c r="A14" s="181">
        <v>7</v>
      </c>
      <c r="B14" s="280" t="s">
        <v>103</v>
      </c>
      <c r="C14" s="280" t="s">
        <v>113</v>
      </c>
      <c r="D14" s="281" t="s">
        <v>3052</v>
      </c>
      <c r="E14" s="282">
        <v>44543</v>
      </c>
      <c r="F14" s="283">
        <v>4</v>
      </c>
      <c r="G14" s="280" t="s">
        <v>2435</v>
      </c>
      <c r="H14" s="283" t="s">
        <v>115</v>
      </c>
      <c r="I14" s="283">
        <v>16</v>
      </c>
      <c r="J14" s="283">
        <v>23</v>
      </c>
      <c r="K14" s="283">
        <v>1.3</v>
      </c>
      <c r="L14" s="280">
        <v>353</v>
      </c>
      <c r="M14" s="280">
        <f t="shared" si="0"/>
        <v>311</v>
      </c>
      <c r="N14" s="283">
        <v>108</v>
      </c>
      <c r="O14" s="283">
        <v>203</v>
      </c>
      <c r="P14" s="181"/>
      <c r="Q14" s="286" t="s">
        <v>3054</v>
      </c>
      <c r="R14" s="283">
        <v>82651</v>
      </c>
      <c r="S14" s="280">
        <v>3220285701</v>
      </c>
      <c r="T14" s="280"/>
      <c r="U14" s="283" t="s">
        <v>117</v>
      </c>
    </row>
    <row r="15" spans="1:21" ht="15.75" customHeight="1">
      <c r="A15" s="181">
        <v>8</v>
      </c>
      <c r="B15" s="280" t="s">
        <v>103</v>
      </c>
      <c r="C15" s="280" t="s">
        <v>113</v>
      </c>
      <c r="D15" s="281" t="s">
        <v>3052</v>
      </c>
      <c r="E15" s="282">
        <v>44543</v>
      </c>
      <c r="F15" s="283">
        <v>4</v>
      </c>
      <c r="G15" s="280" t="s">
        <v>2435</v>
      </c>
      <c r="H15" s="283" t="s">
        <v>115</v>
      </c>
      <c r="I15" s="283">
        <v>17</v>
      </c>
      <c r="J15" s="283">
        <v>27</v>
      </c>
      <c r="K15" s="283">
        <v>1.3</v>
      </c>
      <c r="L15" s="280">
        <v>423</v>
      </c>
      <c r="M15" s="280">
        <f t="shared" si="0"/>
        <v>380</v>
      </c>
      <c r="N15" s="283">
        <v>115</v>
      </c>
      <c r="O15" s="283">
        <v>265</v>
      </c>
      <c r="P15" s="181"/>
      <c r="Q15" s="280" t="s">
        <v>3055</v>
      </c>
      <c r="R15" s="283">
        <v>81142</v>
      </c>
      <c r="S15" s="280">
        <v>3220285701</v>
      </c>
      <c r="T15" s="280"/>
      <c r="U15" s="283" t="s">
        <v>117</v>
      </c>
    </row>
    <row r="16" spans="1:21" ht="15.75" customHeight="1">
      <c r="A16" s="181">
        <v>9</v>
      </c>
      <c r="B16" s="280" t="s">
        <v>103</v>
      </c>
      <c r="C16" s="280" t="s">
        <v>113</v>
      </c>
      <c r="D16" s="281" t="s">
        <v>3052</v>
      </c>
      <c r="E16" s="282">
        <v>44543</v>
      </c>
      <c r="F16" s="283">
        <v>4</v>
      </c>
      <c r="G16" s="280" t="s">
        <v>2435</v>
      </c>
      <c r="H16" s="283" t="s">
        <v>115</v>
      </c>
      <c r="I16" s="283">
        <v>33</v>
      </c>
      <c r="J16" s="283">
        <v>9</v>
      </c>
      <c r="K16" s="283">
        <v>0.7</v>
      </c>
      <c r="L16" s="280">
        <v>218</v>
      </c>
      <c r="M16" s="280">
        <f t="shared" si="0"/>
        <v>197</v>
      </c>
      <c r="N16" s="283">
        <v>43</v>
      </c>
      <c r="O16" s="283">
        <v>154</v>
      </c>
      <c r="P16" s="181"/>
      <c r="Q16" s="280" t="s">
        <v>3056</v>
      </c>
      <c r="R16" s="283">
        <v>30070</v>
      </c>
      <c r="S16" s="280">
        <v>3220285701</v>
      </c>
      <c r="T16" s="280"/>
      <c r="U16" s="283" t="s">
        <v>117</v>
      </c>
    </row>
    <row r="17" spans="1:21" ht="15.75" customHeight="1">
      <c r="A17" s="181">
        <v>10</v>
      </c>
      <c r="B17" s="280" t="s">
        <v>103</v>
      </c>
      <c r="C17" s="280" t="s">
        <v>113</v>
      </c>
      <c r="D17" s="281" t="s">
        <v>3057</v>
      </c>
      <c r="E17" s="282">
        <v>44543</v>
      </c>
      <c r="F17" s="283">
        <v>2</v>
      </c>
      <c r="G17" s="280" t="s">
        <v>2435</v>
      </c>
      <c r="H17" s="283" t="s">
        <v>3049</v>
      </c>
      <c r="I17" s="283">
        <v>10</v>
      </c>
      <c r="J17" s="283">
        <v>7</v>
      </c>
      <c r="K17" s="283">
        <v>0.2</v>
      </c>
      <c r="L17" s="280">
        <v>98</v>
      </c>
      <c r="M17" s="280">
        <f t="shared" si="0"/>
        <v>91</v>
      </c>
      <c r="N17" s="283">
        <v>36</v>
      </c>
      <c r="O17" s="283">
        <v>55</v>
      </c>
      <c r="P17" s="181"/>
      <c r="Q17" s="280" t="s">
        <v>3058</v>
      </c>
      <c r="R17" s="283">
        <v>1349</v>
      </c>
      <c r="S17" s="280">
        <v>3220287001</v>
      </c>
      <c r="T17" s="280"/>
      <c r="U17" s="283" t="s">
        <v>117</v>
      </c>
    </row>
    <row r="18" spans="1:21" ht="15.75" customHeight="1">
      <c r="A18" s="181">
        <v>11</v>
      </c>
      <c r="B18" s="280" t="s">
        <v>103</v>
      </c>
      <c r="C18" s="283" t="s">
        <v>124</v>
      </c>
      <c r="D18" s="281" t="s">
        <v>3059</v>
      </c>
      <c r="E18" s="282">
        <v>44543</v>
      </c>
      <c r="F18" s="283">
        <v>2</v>
      </c>
      <c r="G18" s="280" t="s">
        <v>2435</v>
      </c>
      <c r="H18" s="283" t="s">
        <v>910</v>
      </c>
      <c r="I18" s="283">
        <v>11</v>
      </c>
      <c r="J18" s="283">
        <v>5</v>
      </c>
      <c r="K18" s="283">
        <v>1.1000000000000001</v>
      </c>
      <c r="L18" s="280">
        <v>227</v>
      </c>
      <c r="M18" s="280">
        <f t="shared" si="0"/>
        <v>196</v>
      </c>
      <c r="N18" s="283">
        <v>59</v>
      </c>
      <c r="O18" s="283">
        <v>137</v>
      </c>
      <c r="P18" s="181"/>
      <c r="Q18" s="280" t="s">
        <v>3060</v>
      </c>
      <c r="R18" s="283">
        <v>4002</v>
      </c>
      <c r="S18" s="280">
        <v>3220881301</v>
      </c>
      <c r="T18" s="280"/>
      <c r="U18" s="283" t="s">
        <v>205</v>
      </c>
    </row>
    <row r="19" spans="1:21" ht="15.75" customHeight="1">
      <c r="A19" s="181">
        <v>12</v>
      </c>
      <c r="B19" s="280" t="s">
        <v>103</v>
      </c>
      <c r="C19" s="283" t="s">
        <v>124</v>
      </c>
      <c r="D19" s="281" t="s">
        <v>3059</v>
      </c>
      <c r="E19" s="282">
        <v>44543</v>
      </c>
      <c r="F19" s="283">
        <v>2</v>
      </c>
      <c r="G19" s="280" t="s">
        <v>2435</v>
      </c>
      <c r="H19" s="283" t="s">
        <v>910</v>
      </c>
      <c r="I19" s="283">
        <v>31</v>
      </c>
      <c r="J19" s="283">
        <v>12</v>
      </c>
      <c r="K19" s="283">
        <v>0.2</v>
      </c>
      <c r="L19" s="280">
        <v>24</v>
      </c>
      <c r="M19" s="280">
        <f t="shared" si="0"/>
        <v>21</v>
      </c>
      <c r="N19" s="283">
        <v>7</v>
      </c>
      <c r="O19" s="283">
        <v>14</v>
      </c>
      <c r="P19" s="181"/>
      <c r="Q19" s="280" t="s">
        <v>3061</v>
      </c>
      <c r="R19" s="283">
        <v>432</v>
      </c>
      <c r="S19" s="280">
        <v>3220881701</v>
      </c>
      <c r="T19" s="280"/>
      <c r="U19" s="283" t="s">
        <v>109</v>
      </c>
    </row>
    <row r="20" spans="1:21" ht="15.75" customHeight="1">
      <c r="A20" s="181">
        <v>13</v>
      </c>
      <c r="B20" s="280" t="s">
        <v>103</v>
      </c>
      <c r="C20" s="283" t="s">
        <v>124</v>
      </c>
      <c r="D20" s="281" t="s">
        <v>3059</v>
      </c>
      <c r="E20" s="282">
        <v>44543</v>
      </c>
      <c r="F20" s="283">
        <v>2</v>
      </c>
      <c r="G20" s="280" t="s">
        <v>2435</v>
      </c>
      <c r="H20" s="283" t="s">
        <v>910</v>
      </c>
      <c r="I20" s="283">
        <v>5</v>
      </c>
      <c r="J20" s="283">
        <v>22</v>
      </c>
      <c r="K20" s="283">
        <v>0.5</v>
      </c>
      <c r="L20" s="280">
        <v>80</v>
      </c>
      <c r="M20" s="280">
        <f t="shared" si="0"/>
        <v>69</v>
      </c>
      <c r="N20" s="283">
        <v>32</v>
      </c>
      <c r="O20" s="283">
        <v>37</v>
      </c>
      <c r="P20" s="181"/>
      <c r="Q20" s="280" t="s">
        <v>3062</v>
      </c>
      <c r="R20" s="283">
        <v>1680</v>
      </c>
      <c r="S20" s="280">
        <v>3220881301</v>
      </c>
      <c r="T20" s="280"/>
      <c r="U20" s="283" t="s">
        <v>205</v>
      </c>
    </row>
    <row r="21" spans="1:21" ht="15.75" customHeight="1">
      <c r="A21" s="181">
        <v>14</v>
      </c>
      <c r="B21" s="280" t="s">
        <v>103</v>
      </c>
      <c r="C21" s="283" t="s">
        <v>124</v>
      </c>
      <c r="D21" s="281" t="s">
        <v>3063</v>
      </c>
      <c r="E21" s="282">
        <v>44543</v>
      </c>
      <c r="F21" s="283">
        <v>2</v>
      </c>
      <c r="G21" s="280" t="s">
        <v>2435</v>
      </c>
      <c r="H21" s="283" t="s">
        <v>1189</v>
      </c>
      <c r="I21" s="283">
        <v>7</v>
      </c>
      <c r="J21" s="283">
        <v>10</v>
      </c>
      <c r="K21" s="283">
        <v>0.7</v>
      </c>
      <c r="L21" s="280">
        <v>138</v>
      </c>
      <c r="M21" s="280">
        <f t="shared" si="0"/>
        <v>131</v>
      </c>
      <c r="N21" s="283">
        <v>10</v>
      </c>
      <c r="O21" s="283">
        <v>121</v>
      </c>
      <c r="P21" s="181"/>
      <c r="Q21" s="280" t="s">
        <v>3064</v>
      </c>
      <c r="R21" s="283">
        <v>4522</v>
      </c>
      <c r="S21" s="280">
        <v>3220881301</v>
      </c>
      <c r="T21" s="280"/>
      <c r="U21" s="283" t="s">
        <v>205</v>
      </c>
    </row>
    <row r="22" spans="1:21" ht="15.75" customHeight="1">
      <c r="A22" s="181">
        <v>15</v>
      </c>
      <c r="B22" s="280" t="s">
        <v>103</v>
      </c>
      <c r="C22" s="283" t="s">
        <v>124</v>
      </c>
      <c r="D22" s="281" t="s">
        <v>3065</v>
      </c>
      <c r="E22" s="282">
        <v>44543</v>
      </c>
      <c r="F22" s="283">
        <v>2</v>
      </c>
      <c r="G22" s="280" t="s">
        <v>2435</v>
      </c>
      <c r="H22" s="283" t="s">
        <v>910</v>
      </c>
      <c r="I22" s="283">
        <v>8</v>
      </c>
      <c r="J22" s="283">
        <v>16</v>
      </c>
      <c r="K22" s="283">
        <v>1.4</v>
      </c>
      <c r="L22" s="280">
        <v>379</v>
      </c>
      <c r="M22" s="280">
        <f t="shared" si="0"/>
        <v>331</v>
      </c>
      <c r="N22" s="283">
        <v>135</v>
      </c>
      <c r="O22" s="283">
        <v>196</v>
      </c>
      <c r="P22" s="181"/>
      <c r="Q22" s="280" t="s">
        <v>3066</v>
      </c>
      <c r="R22" s="283">
        <v>7579</v>
      </c>
      <c r="S22" s="280">
        <v>3220881301</v>
      </c>
      <c r="T22" s="280"/>
      <c r="U22" s="283" t="s">
        <v>205</v>
      </c>
    </row>
    <row r="23" spans="1:21" ht="15.75" customHeight="1">
      <c r="A23" s="181">
        <v>16</v>
      </c>
      <c r="B23" s="280" t="s">
        <v>103</v>
      </c>
      <c r="C23" s="283" t="s">
        <v>193</v>
      </c>
      <c r="D23" s="281" t="s">
        <v>3067</v>
      </c>
      <c r="E23" s="282">
        <v>44543</v>
      </c>
      <c r="F23" s="283">
        <v>2</v>
      </c>
      <c r="G23" s="280" t="s">
        <v>2435</v>
      </c>
      <c r="H23" s="283" t="s">
        <v>107</v>
      </c>
      <c r="I23" s="283">
        <v>15</v>
      </c>
      <c r="J23" s="283">
        <v>1</v>
      </c>
      <c r="K23" s="283">
        <v>1.5</v>
      </c>
      <c r="L23" s="280">
        <v>576</v>
      </c>
      <c r="M23" s="280">
        <f t="shared" si="0"/>
        <v>492</v>
      </c>
      <c r="N23" s="283">
        <v>337</v>
      </c>
      <c r="O23" s="283">
        <v>155</v>
      </c>
      <c r="P23" s="181"/>
      <c r="Q23" s="280" t="s">
        <v>3068</v>
      </c>
      <c r="R23" s="283">
        <v>97297</v>
      </c>
      <c r="S23" s="280">
        <v>3220882601</v>
      </c>
      <c r="T23" s="280"/>
      <c r="U23" s="283" t="s">
        <v>205</v>
      </c>
    </row>
    <row r="24" spans="1:21" ht="15.75" customHeight="1">
      <c r="A24" s="181">
        <v>17</v>
      </c>
      <c r="B24" s="280" t="s">
        <v>103</v>
      </c>
      <c r="C24" s="283" t="s">
        <v>193</v>
      </c>
      <c r="D24" s="281" t="s">
        <v>3067</v>
      </c>
      <c r="E24" s="282">
        <v>44543</v>
      </c>
      <c r="F24" s="283">
        <v>2</v>
      </c>
      <c r="G24" s="280" t="s">
        <v>2435</v>
      </c>
      <c r="H24" s="283" t="s">
        <v>107</v>
      </c>
      <c r="I24" s="283">
        <v>38</v>
      </c>
      <c r="J24" s="283">
        <v>6</v>
      </c>
      <c r="K24" s="283">
        <v>1.2</v>
      </c>
      <c r="L24" s="280">
        <v>391</v>
      </c>
      <c r="M24" s="280">
        <f t="shared" si="0"/>
        <v>330</v>
      </c>
      <c r="N24" s="283">
        <v>228</v>
      </c>
      <c r="O24" s="283">
        <v>102</v>
      </c>
      <c r="P24" s="181"/>
      <c r="Q24" s="280" t="s">
        <v>3069</v>
      </c>
      <c r="R24" s="283">
        <v>63670</v>
      </c>
      <c r="S24" s="280">
        <v>3220882601</v>
      </c>
      <c r="T24" s="280"/>
      <c r="U24" s="283" t="s">
        <v>205</v>
      </c>
    </row>
    <row r="25" spans="1:21" ht="15.75" customHeight="1">
      <c r="A25" s="181">
        <v>18</v>
      </c>
      <c r="B25" s="280" t="s">
        <v>103</v>
      </c>
      <c r="C25" s="283" t="s">
        <v>193</v>
      </c>
      <c r="D25" s="281" t="s">
        <v>3067</v>
      </c>
      <c r="E25" s="282">
        <v>44543</v>
      </c>
      <c r="F25" s="283">
        <v>2</v>
      </c>
      <c r="G25" s="280" t="s">
        <v>2435</v>
      </c>
      <c r="H25" s="283" t="s">
        <v>107</v>
      </c>
      <c r="I25" s="283">
        <v>47</v>
      </c>
      <c r="J25" s="283">
        <v>5</v>
      </c>
      <c r="K25" s="284">
        <v>1.8</v>
      </c>
      <c r="L25" s="280">
        <v>576</v>
      </c>
      <c r="M25" s="280">
        <f t="shared" si="0"/>
        <v>481</v>
      </c>
      <c r="N25" s="283">
        <v>340</v>
      </c>
      <c r="O25" s="283">
        <v>141</v>
      </c>
      <c r="P25" s="181"/>
      <c r="Q25" s="280" t="s">
        <v>3070</v>
      </c>
      <c r="R25" s="283">
        <v>92817</v>
      </c>
      <c r="S25" s="280">
        <v>3220882601</v>
      </c>
      <c r="T25" s="280"/>
      <c r="U25" s="283" t="s">
        <v>205</v>
      </c>
    </row>
    <row r="26" spans="1:21" ht="15.75" customHeight="1">
      <c r="A26" s="181">
        <v>19</v>
      </c>
      <c r="B26" s="280" t="s">
        <v>103</v>
      </c>
      <c r="C26" s="283" t="s">
        <v>193</v>
      </c>
      <c r="D26" s="281" t="s">
        <v>3067</v>
      </c>
      <c r="E26" s="282">
        <v>44543</v>
      </c>
      <c r="F26" s="283">
        <v>2</v>
      </c>
      <c r="G26" s="280" t="s">
        <v>2435</v>
      </c>
      <c r="H26" s="283" t="s">
        <v>107</v>
      </c>
      <c r="I26" s="283">
        <v>50</v>
      </c>
      <c r="J26" s="283">
        <v>5</v>
      </c>
      <c r="K26" s="284">
        <v>1.5</v>
      </c>
      <c r="L26" s="280">
        <v>637</v>
      </c>
      <c r="M26" s="280">
        <f t="shared" si="0"/>
        <v>524</v>
      </c>
      <c r="N26" s="283">
        <v>408</v>
      </c>
      <c r="O26" s="283">
        <v>116</v>
      </c>
      <c r="P26" s="181"/>
      <c r="Q26" s="280" t="s">
        <v>3071</v>
      </c>
      <c r="R26" s="283">
        <v>104746</v>
      </c>
      <c r="S26" s="280">
        <v>3220882601</v>
      </c>
      <c r="T26" s="280"/>
      <c r="U26" s="283" t="s">
        <v>205</v>
      </c>
    </row>
    <row r="27" spans="1:21" ht="15.75" customHeight="1">
      <c r="A27" s="181">
        <v>20</v>
      </c>
      <c r="B27" s="280" t="s">
        <v>103</v>
      </c>
      <c r="C27" s="283" t="s">
        <v>193</v>
      </c>
      <c r="D27" s="281" t="s">
        <v>3067</v>
      </c>
      <c r="E27" s="282">
        <v>44543</v>
      </c>
      <c r="F27" s="280">
        <v>2</v>
      </c>
      <c r="G27" s="280" t="s">
        <v>2435</v>
      </c>
      <c r="H27" s="280" t="s">
        <v>107</v>
      </c>
      <c r="I27" s="280">
        <v>50</v>
      </c>
      <c r="J27" s="280">
        <v>5</v>
      </c>
      <c r="K27" s="280">
        <v>2.2000000000000002</v>
      </c>
      <c r="L27" s="280">
        <v>889</v>
      </c>
      <c r="M27" s="280">
        <f t="shared" si="0"/>
        <v>724</v>
      </c>
      <c r="N27" s="280">
        <v>612</v>
      </c>
      <c r="O27" s="280">
        <v>112</v>
      </c>
      <c r="P27" s="181"/>
      <c r="Q27" s="280" t="s">
        <v>3072</v>
      </c>
      <c r="R27" s="280">
        <v>154317</v>
      </c>
      <c r="S27" s="280">
        <v>3220882601</v>
      </c>
      <c r="T27" s="280"/>
      <c r="U27" s="283" t="s">
        <v>205</v>
      </c>
    </row>
    <row r="28" spans="1:21" ht="15.75" customHeight="1">
      <c r="A28" s="181">
        <v>21</v>
      </c>
      <c r="B28" s="280" t="s">
        <v>103</v>
      </c>
      <c r="C28" s="283" t="s">
        <v>193</v>
      </c>
      <c r="D28" s="281" t="s">
        <v>3067</v>
      </c>
      <c r="E28" s="282">
        <v>44543</v>
      </c>
      <c r="F28" s="280">
        <v>2</v>
      </c>
      <c r="G28" s="280" t="s">
        <v>2435</v>
      </c>
      <c r="H28" s="280" t="s">
        <v>107</v>
      </c>
      <c r="I28" s="280">
        <v>52</v>
      </c>
      <c r="J28" s="280">
        <v>2</v>
      </c>
      <c r="K28" s="280">
        <v>3</v>
      </c>
      <c r="L28" s="280">
        <v>1240</v>
      </c>
      <c r="M28" s="280">
        <f t="shared" si="0"/>
        <v>1044</v>
      </c>
      <c r="N28" s="280">
        <v>706</v>
      </c>
      <c r="O28" s="280">
        <v>338</v>
      </c>
      <c r="P28" s="181"/>
      <c r="Q28" s="280" t="s">
        <v>3073</v>
      </c>
      <c r="R28" s="280">
        <v>193501</v>
      </c>
      <c r="S28" s="280">
        <v>3220881301</v>
      </c>
      <c r="T28" s="280"/>
      <c r="U28" s="283" t="s">
        <v>205</v>
      </c>
    </row>
    <row r="29" spans="1:21" ht="15.75" customHeight="1">
      <c r="A29" s="181">
        <v>22</v>
      </c>
      <c r="B29" s="280" t="s">
        <v>103</v>
      </c>
      <c r="C29" s="283" t="s">
        <v>193</v>
      </c>
      <c r="D29" s="281" t="s">
        <v>3074</v>
      </c>
      <c r="E29" s="282">
        <v>44543</v>
      </c>
      <c r="F29" s="280">
        <v>2</v>
      </c>
      <c r="G29" s="280" t="s">
        <v>2435</v>
      </c>
      <c r="H29" s="280" t="s">
        <v>910</v>
      </c>
      <c r="I29" s="280">
        <v>58</v>
      </c>
      <c r="J29" s="280">
        <v>11</v>
      </c>
      <c r="K29" s="280">
        <v>1</v>
      </c>
      <c r="L29" s="280">
        <v>334</v>
      </c>
      <c r="M29" s="280">
        <f t="shared" si="0"/>
        <v>285</v>
      </c>
      <c r="N29" s="280">
        <v>152</v>
      </c>
      <c r="O29" s="280">
        <v>133</v>
      </c>
      <c r="P29" s="181"/>
      <c r="Q29" s="280" t="s">
        <v>3075</v>
      </c>
      <c r="R29" s="280">
        <v>7729</v>
      </c>
      <c r="S29" s="280">
        <v>3220881301</v>
      </c>
      <c r="T29" s="280"/>
      <c r="U29" s="283" t="s">
        <v>205</v>
      </c>
    </row>
    <row r="30" spans="1:21" ht="15.75" customHeight="1">
      <c r="A30" s="181">
        <v>23</v>
      </c>
      <c r="B30" s="280" t="s">
        <v>103</v>
      </c>
      <c r="C30" s="283" t="s">
        <v>193</v>
      </c>
      <c r="D30" s="281" t="s">
        <v>3074</v>
      </c>
      <c r="E30" s="282">
        <v>44543</v>
      </c>
      <c r="F30" s="280">
        <v>2</v>
      </c>
      <c r="G30" s="280" t="s">
        <v>2435</v>
      </c>
      <c r="H30" s="280" t="s">
        <v>910</v>
      </c>
      <c r="I30" s="280">
        <v>62</v>
      </c>
      <c r="J30" s="280">
        <v>1</v>
      </c>
      <c r="K30" s="280">
        <v>0.9</v>
      </c>
      <c r="L30" s="280">
        <v>354</v>
      </c>
      <c r="M30" s="280">
        <f t="shared" si="0"/>
        <v>300</v>
      </c>
      <c r="N30" s="280">
        <v>169</v>
      </c>
      <c r="O30" s="280">
        <v>131</v>
      </c>
      <c r="P30" s="181"/>
      <c r="Q30" s="280" t="s">
        <v>3076</v>
      </c>
      <c r="R30" s="280">
        <v>8456</v>
      </c>
      <c r="S30" s="280">
        <v>3220881301</v>
      </c>
      <c r="T30" s="280"/>
      <c r="U30" s="283" t="s">
        <v>205</v>
      </c>
    </row>
    <row r="31" spans="1:21" ht="15.75" customHeight="1">
      <c r="A31" s="181">
        <v>24</v>
      </c>
      <c r="B31" s="280" t="s">
        <v>103</v>
      </c>
      <c r="C31" s="283" t="s">
        <v>193</v>
      </c>
      <c r="D31" s="281" t="s">
        <v>3074</v>
      </c>
      <c r="E31" s="282">
        <v>44543</v>
      </c>
      <c r="F31" s="280">
        <v>2</v>
      </c>
      <c r="G31" s="280" t="s">
        <v>2435</v>
      </c>
      <c r="H31" s="280" t="s">
        <v>910</v>
      </c>
      <c r="I31" s="280">
        <v>62</v>
      </c>
      <c r="J31" s="280">
        <v>11</v>
      </c>
      <c r="K31" s="280">
        <v>1.2</v>
      </c>
      <c r="L31" s="280">
        <v>496</v>
      </c>
      <c r="M31" s="280">
        <f t="shared" si="0"/>
        <v>425</v>
      </c>
      <c r="N31" s="280">
        <v>214</v>
      </c>
      <c r="O31" s="280">
        <v>211</v>
      </c>
      <c r="P31" s="181"/>
      <c r="Q31" s="280" t="s">
        <v>3077</v>
      </c>
      <c r="R31" s="280">
        <v>11107</v>
      </c>
      <c r="S31" s="280">
        <v>3220881301</v>
      </c>
      <c r="T31" s="280"/>
      <c r="U31" s="283" t="s">
        <v>205</v>
      </c>
    </row>
    <row r="32" spans="1:21" ht="15.75" customHeight="1">
      <c r="A32" s="181">
        <v>25</v>
      </c>
      <c r="B32" s="280" t="s">
        <v>103</v>
      </c>
      <c r="C32" s="283" t="s">
        <v>193</v>
      </c>
      <c r="D32" s="281" t="s">
        <v>3078</v>
      </c>
      <c r="E32" s="282">
        <v>44543</v>
      </c>
      <c r="F32" s="280">
        <v>2</v>
      </c>
      <c r="G32" s="280" t="s">
        <v>2435</v>
      </c>
      <c r="H32" s="280" t="s">
        <v>115</v>
      </c>
      <c r="I32" s="280">
        <v>75</v>
      </c>
      <c r="J32" s="280">
        <v>14</v>
      </c>
      <c r="K32" s="280">
        <v>2.7</v>
      </c>
      <c r="L32" s="280">
        <v>1026</v>
      </c>
      <c r="M32" s="280">
        <f t="shared" si="0"/>
        <v>905</v>
      </c>
      <c r="N32" s="280">
        <v>326</v>
      </c>
      <c r="O32" s="280">
        <v>579</v>
      </c>
      <c r="P32" s="181"/>
      <c r="Q32" s="280" t="s">
        <v>3079</v>
      </c>
      <c r="R32" s="280">
        <v>247194</v>
      </c>
      <c r="S32" s="280">
        <v>3220886701</v>
      </c>
      <c r="T32" s="280"/>
      <c r="U32" s="283" t="s">
        <v>127</v>
      </c>
    </row>
    <row r="33" spans="1:21" ht="15.75" customHeight="1">
      <c r="A33" s="181">
        <v>26</v>
      </c>
      <c r="B33" s="280" t="s">
        <v>103</v>
      </c>
      <c r="C33" s="283" t="s">
        <v>193</v>
      </c>
      <c r="D33" s="281" t="s">
        <v>3080</v>
      </c>
      <c r="E33" s="282">
        <v>44543</v>
      </c>
      <c r="F33" s="280">
        <v>2</v>
      </c>
      <c r="G33" s="280" t="s">
        <v>2435</v>
      </c>
      <c r="H33" s="280" t="s">
        <v>115</v>
      </c>
      <c r="I33" s="280">
        <v>80</v>
      </c>
      <c r="J33" s="280">
        <v>9</v>
      </c>
      <c r="K33" s="280">
        <v>1.5</v>
      </c>
      <c r="L33" s="280">
        <v>576</v>
      </c>
      <c r="M33" s="280">
        <f t="shared" si="0"/>
        <v>517</v>
      </c>
      <c r="N33" s="280">
        <v>136</v>
      </c>
      <c r="O33" s="280">
        <v>381</v>
      </c>
      <c r="P33" s="181"/>
      <c r="Q33" s="280" t="s">
        <v>3081</v>
      </c>
      <c r="R33" s="280">
        <v>88513</v>
      </c>
      <c r="S33" s="280">
        <v>3220886701</v>
      </c>
      <c r="T33" s="280"/>
      <c r="U33" s="283" t="s">
        <v>127</v>
      </c>
    </row>
    <row r="34" spans="1:21" ht="15.75" customHeight="1">
      <c r="A34" s="181">
        <v>27</v>
      </c>
      <c r="B34" s="280" t="s">
        <v>103</v>
      </c>
      <c r="C34" s="280" t="s">
        <v>104</v>
      </c>
      <c r="D34" s="281" t="s">
        <v>3082</v>
      </c>
      <c r="E34" s="282">
        <v>44543</v>
      </c>
      <c r="F34" s="280">
        <v>4</v>
      </c>
      <c r="G34" s="280" t="s">
        <v>2435</v>
      </c>
      <c r="H34" s="280" t="s">
        <v>115</v>
      </c>
      <c r="I34" s="280">
        <v>2</v>
      </c>
      <c r="J34" s="280">
        <v>24</v>
      </c>
      <c r="K34" s="280">
        <v>1.3</v>
      </c>
      <c r="L34" s="280">
        <v>425</v>
      </c>
      <c r="M34" s="280">
        <f t="shared" si="0"/>
        <v>368</v>
      </c>
      <c r="N34" s="280">
        <v>154</v>
      </c>
      <c r="O34" s="280">
        <v>214</v>
      </c>
      <c r="P34" s="181"/>
      <c r="Q34" s="280" t="s">
        <v>3083</v>
      </c>
      <c r="R34" s="280">
        <v>121928</v>
      </c>
      <c r="S34" s="280">
        <v>3220887601</v>
      </c>
      <c r="T34" s="280"/>
      <c r="U34" s="280" t="s">
        <v>109</v>
      </c>
    </row>
    <row r="35" spans="1:21" ht="15.75" customHeight="1">
      <c r="A35" s="181">
        <v>28</v>
      </c>
      <c r="B35" s="280" t="s">
        <v>103</v>
      </c>
      <c r="C35" s="280" t="s">
        <v>104</v>
      </c>
      <c r="D35" s="281" t="s">
        <v>3084</v>
      </c>
      <c r="E35" s="282">
        <v>44543</v>
      </c>
      <c r="F35" s="280">
        <v>2</v>
      </c>
      <c r="G35" s="280" t="s">
        <v>2435</v>
      </c>
      <c r="H35" s="280" t="s">
        <v>115</v>
      </c>
      <c r="I35" s="280">
        <v>44</v>
      </c>
      <c r="J35" s="280">
        <v>25</v>
      </c>
      <c r="K35" s="280">
        <v>0.6</v>
      </c>
      <c r="L35" s="280">
        <v>246</v>
      </c>
      <c r="M35" s="280">
        <f t="shared" si="0"/>
        <v>228</v>
      </c>
      <c r="N35" s="280">
        <v>43</v>
      </c>
      <c r="O35" s="280">
        <v>185</v>
      </c>
      <c r="P35" s="181"/>
      <c r="Q35" s="280" t="s">
        <v>3085</v>
      </c>
      <c r="R35" s="280">
        <v>22542</v>
      </c>
      <c r="S35" s="280">
        <v>3220882901</v>
      </c>
      <c r="T35" s="280"/>
      <c r="U35" s="280" t="s">
        <v>109</v>
      </c>
    </row>
    <row r="36" spans="1:21" ht="15.75" customHeight="1">
      <c r="A36" s="181">
        <v>29</v>
      </c>
      <c r="B36" s="280" t="s">
        <v>103</v>
      </c>
      <c r="C36" s="280" t="s">
        <v>104</v>
      </c>
      <c r="D36" s="281" t="s">
        <v>3084</v>
      </c>
      <c r="E36" s="282">
        <v>44543</v>
      </c>
      <c r="F36" s="280">
        <v>2</v>
      </c>
      <c r="G36" s="280" t="s">
        <v>2435</v>
      </c>
      <c r="H36" s="280" t="s">
        <v>115</v>
      </c>
      <c r="I36" s="280">
        <v>51</v>
      </c>
      <c r="J36" s="280">
        <v>17</v>
      </c>
      <c r="K36" s="280">
        <v>0.7</v>
      </c>
      <c r="L36" s="280">
        <v>247</v>
      </c>
      <c r="M36" s="280">
        <f t="shared" si="0"/>
        <v>220</v>
      </c>
      <c r="N36" s="280">
        <v>74</v>
      </c>
      <c r="O36" s="280">
        <v>146</v>
      </c>
      <c r="P36" s="181"/>
      <c r="Q36" s="280" t="s">
        <v>3086</v>
      </c>
      <c r="R36" s="280">
        <v>44166</v>
      </c>
      <c r="S36" s="280">
        <v>3220882901</v>
      </c>
      <c r="T36" s="280"/>
      <c r="U36" s="280" t="s">
        <v>109</v>
      </c>
    </row>
    <row r="37" spans="1:21" ht="15.75" customHeight="1">
      <c r="A37" s="181">
        <v>30</v>
      </c>
      <c r="B37" s="280" t="s">
        <v>103</v>
      </c>
      <c r="C37" s="280" t="s">
        <v>104</v>
      </c>
      <c r="D37" s="281" t="s">
        <v>3087</v>
      </c>
      <c r="E37" s="282">
        <v>44543</v>
      </c>
      <c r="F37" s="280">
        <v>2</v>
      </c>
      <c r="G37" s="280" t="s">
        <v>2435</v>
      </c>
      <c r="H37" s="280" t="s">
        <v>107</v>
      </c>
      <c r="I37" s="280">
        <v>63</v>
      </c>
      <c r="J37" s="280">
        <v>36</v>
      </c>
      <c r="K37" s="280">
        <v>1.3</v>
      </c>
      <c r="L37" s="280">
        <v>517</v>
      </c>
      <c r="M37" s="280">
        <f t="shared" si="0"/>
        <v>433</v>
      </c>
      <c r="N37" s="280">
        <v>218</v>
      </c>
      <c r="O37" s="280">
        <v>215</v>
      </c>
      <c r="P37" s="181"/>
      <c r="Q37" s="280" t="s">
        <v>3088</v>
      </c>
      <c r="R37" s="280">
        <v>61046</v>
      </c>
      <c r="S37" s="280">
        <v>3220882901</v>
      </c>
      <c r="T37" s="280"/>
      <c r="U37" s="280" t="s">
        <v>109</v>
      </c>
    </row>
    <row r="38" spans="1:21" ht="15.75" customHeight="1">
      <c r="A38" s="181">
        <v>31</v>
      </c>
      <c r="B38" s="280" t="s">
        <v>103</v>
      </c>
      <c r="C38" s="280" t="s">
        <v>104</v>
      </c>
      <c r="D38" s="281" t="s">
        <v>3089</v>
      </c>
      <c r="E38" s="282">
        <v>44543</v>
      </c>
      <c r="F38" s="280">
        <v>4</v>
      </c>
      <c r="G38" s="280" t="s">
        <v>2435</v>
      </c>
      <c r="H38" s="280" t="s">
        <v>946</v>
      </c>
      <c r="I38" s="280">
        <v>30</v>
      </c>
      <c r="J38" s="280">
        <v>10</v>
      </c>
      <c r="K38" s="280">
        <v>1</v>
      </c>
      <c r="L38" s="280">
        <v>142</v>
      </c>
      <c r="M38" s="280">
        <f t="shared" si="0"/>
        <v>131</v>
      </c>
      <c r="N38" s="280">
        <v>0</v>
      </c>
      <c r="O38" s="280">
        <v>131</v>
      </c>
      <c r="P38" s="181"/>
      <c r="Q38" s="280" t="s">
        <v>3090</v>
      </c>
      <c r="R38" s="280">
        <v>1420</v>
      </c>
      <c r="S38" s="280">
        <v>3220887001</v>
      </c>
      <c r="T38" s="280"/>
      <c r="U38" s="280" t="s">
        <v>109</v>
      </c>
    </row>
    <row r="39" spans="1:21" ht="15.75" customHeight="1">
      <c r="A39" s="181">
        <v>32</v>
      </c>
      <c r="B39" s="280" t="s">
        <v>103</v>
      </c>
      <c r="C39" s="280" t="s">
        <v>104</v>
      </c>
      <c r="D39" s="281" t="s">
        <v>3091</v>
      </c>
      <c r="E39" s="282">
        <v>44543</v>
      </c>
      <c r="F39" s="280">
        <v>4</v>
      </c>
      <c r="G39" s="280" t="s">
        <v>2435</v>
      </c>
      <c r="H39" s="280" t="s">
        <v>107</v>
      </c>
      <c r="I39" s="280">
        <v>8</v>
      </c>
      <c r="J39" s="280">
        <v>35</v>
      </c>
      <c r="K39" s="280">
        <v>0.3</v>
      </c>
      <c r="L39" s="280">
        <v>116</v>
      </c>
      <c r="M39" s="280">
        <f t="shared" si="0"/>
        <v>100</v>
      </c>
      <c r="N39" s="280">
        <v>36</v>
      </c>
      <c r="O39" s="280">
        <v>64</v>
      </c>
      <c r="P39" s="181"/>
      <c r="Q39" s="280" t="s">
        <v>3092</v>
      </c>
      <c r="R39" s="280">
        <v>10484</v>
      </c>
      <c r="S39" s="280">
        <v>3220887601</v>
      </c>
      <c r="T39" s="280"/>
      <c r="U39" s="280" t="s">
        <v>109</v>
      </c>
    </row>
    <row r="40" spans="1:21" ht="15.75" customHeight="1">
      <c r="A40" s="181">
        <v>33</v>
      </c>
      <c r="B40" s="280" t="s">
        <v>103</v>
      </c>
      <c r="C40" s="280" t="s">
        <v>104</v>
      </c>
      <c r="D40" s="281" t="s">
        <v>3091</v>
      </c>
      <c r="E40" s="282">
        <v>44543</v>
      </c>
      <c r="F40" s="280">
        <v>4</v>
      </c>
      <c r="G40" s="280" t="s">
        <v>2435</v>
      </c>
      <c r="H40" s="280" t="s">
        <v>107</v>
      </c>
      <c r="I40" s="280">
        <v>12</v>
      </c>
      <c r="J40" s="280">
        <v>18</v>
      </c>
      <c r="K40" s="280">
        <v>2.1</v>
      </c>
      <c r="L40" s="280">
        <v>514</v>
      </c>
      <c r="M40" s="280">
        <f t="shared" si="0"/>
        <v>421</v>
      </c>
      <c r="N40" s="280">
        <v>270</v>
      </c>
      <c r="O40" s="280">
        <v>151</v>
      </c>
      <c r="P40" s="181"/>
      <c r="Q40" s="280" t="s">
        <v>3093</v>
      </c>
      <c r="R40" s="280">
        <v>74151</v>
      </c>
      <c r="S40" s="280">
        <v>3220887601</v>
      </c>
      <c r="T40" s="280"/>
      <c r="U40" s="280" t="s">
        <v>109</v>
      </c>
    </row>
    <row r="41" spans="1:21" ht="15.75" customHeight="1">
      <c r="A41" s="181">
        <v>34</v>
      </c>
      <c r="B41" s="280" t="s">
        <v>103</v>
      </c>
      <c r="C41" s="280" t="s">
        <v>104</v>
      </c>
      <c r="D41" s="281" t="s">
        <v>3091</v>
      </c>
      <c r="E41" s="282">
        <v>44543</v>
      </c>
      <c r="F41" s="280">
        <v>4</v>
      </c>
      <c r="G41" s="280" t="s">
        <v>2435</v>
      </c>
      <c r="H41" s="280" t="s">
        <v>107</v>
      </c>
      <c r="I41" s="280">
        <v>23</v>
      </c>
      <c r="J41" s="280">
        <v>20</v>
      </c>
      <c r="K41" s="280">
        <v>1.9</v>
      </c>
      <c r="L41" s="280">
        <v>719</v>
      </c>
      <c r="M41" s="280">
        <f t="shared" si="0"/>
        <v>610</v>
      </c>
      <c r="N41" s="280">
        <v>399</v>
      </c>
      <c r="O41" s="280">
        <v>211</v>
      </c>
      <c r="P41" s="181"/>
      <c r="Q41" s="280" t="s">
        <v>3094</v>
      </c>
      <c r="R41" s="280">
        <v>124286</v>
      </c>
      <c r="S41" s="280">
        <v>3220887001</v>
      </c>
      <c r="T41" s="280"/>
      <c r="U41" s="280" t="s">
        <v>109</v>
      </c>
    </row>
    <row r="42" spans="1:21" ht="15.75" customHeight="1">
      <c r="A42" s="181">
        <v>35</v>
      </c>
      <c r="B42" s="280" t="s">
        <v>103</v>
      </c>
      <c r="C42" s="280" t="s">
        <v>104</v>
      </c>
      <c r="D42" s="281" t="s">
        <v>3091</v>
      </c>
      <c r="E42" s="282">
        <v>44543</v>
      </c>
      <c r="F42" s="280">
        <v>4</v>
      </c>
      <c r="G42" s="280" t="s">
        <v>2435</v>
      </c>
      <c r="H42" s="280" t="s">
        <v>107</v>
      </c>
      <c r="I42" s="280">
        <v>9</v>
      </c>
      <c r="J42" s="280">
        <v>5</v>
      </c>
      <c r="K42" s="280">
        <v>0.9</v>
      </c>
      <c r="L42" s="280">
        <v>486</v>
      </c>
      <c r="M42" s="280">
        <f t="shared" si="0"/>
        <v>384</v>
      </c>
      <c r="N42" s="280">
        <v>262</v>
      </c>
      <c r="O42" s="280">
        <v>122</v>
      </c>
      <c r="P42" s="181"/>
      <c r="Q42" s="280" t="s">
        <v>3095</v>
      </c>
      <c r="R42" s="280">
        <v>74206</v>
      </c>
      <c r="S42" s="280">
        <v>3220887601</v>
      </c>
      <c r="T42" s="280"/>
      <c r="U42" s="280" t="s">
        <v>109</v>
      </c>
    </row>
    <row r="43" spans="1:21" ht="15.75" customHeight="1">
      <c r="A43" s="181">
        <v>36</v>
      </c>
      <c r="B43" s="280" t="s">
        <v>103</v>
      </c>
      <c r="C43" s="280" t="s">
        <v>104</v>
      </c>
      <c r="D43" s="281" t="s">
        <v>3091</v>
      </c>
      <c r="E43" s="282">
        <v>44543</v>
      </c>
      <c r="F43" s="280">
        <v>4</v>
      </c>
      <c r="G43" s="280" t="s">
        <v>2435</v>
      </c>
      <c r="H43" s="280" t="s">
        <v>107</v>
      </c>
      <c r="I43" s="280">
        <v>8</v>
      </c>
      <c r="J43" s="280">
        <v>29</v>
      </c>
      <c r="K43" s="280">
        <v>1</v>
      </c>
      <c r="L43" s="280">
        <v>330</v>
      </c>
      <c r="M43" s="280">
        <f t="shared" si="0"/>
        <v>277</v>
      </c>
      <c r="N43" s="280">
        <v>145</v>
      </c>
      <c r="O43" s="280">
        <v>132</v>
      </c>
      <c r="P43" s="181"/>
      <c r="Q43" s="280" t="s">
        <v>3096</v>
      </c>
      <c r="R43" s="280">
        <v>41293</v>
      </c>
      <c r="S43" s="280">
        <v>3220887601</v>
      </c>
      <c r="T43" s="280"/>
      <c r="U43" s="280" t="s">
        <v>109</v>
      </c>
    </row>
    <row r="44" spans="1:21" ht="15.75" customHeight="1">
      <c r="A44" s="181">
        <v>37</v>
      </c>
      <c r="B44" s="280" t="s">
        <v>103</v>
      </c>
      <c r="C44" s="280" t="s">
        <v>104</v>
      </c>
      <c r="D44" s="281" t="s">
        <v>3091</v>
      </c>
      <c r="E44" s="282">
        <v>44543</v>
      </c>
      <c r="F44" s="280">
        <v>4</v>
      </c>
      <c r="G44" s="280" t="s">
        <v>2435</v>
      </c>
      <c r="H44" s="280" t="s">
        <v>107</v>
      </c>
      <c r="I44" s="280">
        <v>8</v>
      </c>
      <c r="J44" s="280">
        <v>19</v>
      </c>
      <c r="K44" s="280">
        <v>0.5</v>
      </c>
      <c r="L44" s="280">
        <v>216</v>
      </c>
      <c r="M44" s="280">
        <f t="shared" si="0"/>
        <v>179</v>
      </c>
      <c r="N44" s="280">
        <v>144</v>
      </c>
      <c r="O44" s="280">
        <v>35</v>
      </c>
      <c r="P44" s="181"/>
      <c r="Q44" s="280" t="s">
        <v>3097</v>
      </c>
      <c r="R44" s="280">
        <v>38904</v>
      </c>
      <c r="S44" s="280">
        <v>3220887601</v>
      </c>
      <c r="T44" s="280"/>
      <c r="U44" s="280" t="s">
        <v>109</v>
      </c>
    </row>
    <row r="45" spans="1:21" ht="15.75" customHeight="1">
      <c r="A45" s="181">
        <v>38</v>
      </c>
      <c r="B45" s="280" t="s">
        <v>103</v>
      </c>
      <c r="C45" s="280" t="s">
        <v>104</v>
      </c>
      <c r="D45" s="281" t="s">
        <v>3091</v>
      </c>
      <c r="E45" s="282">
        <v>44543</v>
      </c>
      <c r="F45" s="280">
        <v>4</v>
      </c>
      <c r="G45" s="280" t="s">
        <v>2435</v>
      </c>
      <c r="H45" s="280" t="s">
        <v>107</v>
      </c>
      <c r="I45" s="280">
        <v>6</v>
      </c>
      <c r="J45" s="280">
        <v>31</v>
      </c>
      <c r="K45" s="280">
        <v>0.7</v>
      </c>
      <c r="L45" s="280">
        <v>390</v>
      </c>
      <c r="M45" s="280">
        <f t="shared" si="0"/>
        <v>311</v>
      </c>
      <c r="N45" s="280">
        <v>226</v>
      </c>
      <c r="O45" s="280">
        <v>85</v>
      </c>
      <c r="P45" s="181"/>
      <c r="Q45" s="280" t="s">
        <v>3098</v>
      </c>
      <c r="R45" s="280">
        <v>63522</v>
      </c>
      <c r="S45" s="280">
        <v>3220887601</v>
      </c>
      <c r="T45" s="280"/>
      <c r="U45" s="280" t="s">
        <v>109</v>
      </c>
    </row>
    <row r="46" spans="1:21" ht="15.75" customHeight="1">
      <c r="A46" s="181">
        <v>39</v>
      </c>
      <c r="B46" s="280" t="s">
        <v>103</v>
      </c>
      <c r="C46" s="280" t="s">
        <v>104</v>
      </c>
      <c r="D46" s="281" t="s">
        <v>3099</v>
      </c>
      <c r="E46" s="282">
        <v>44543</v>
      </c>
      <c r="F46" s="280">
        <v>4</v>
      </c>
      <c r="G46" s="280" t="s">
        <v>2435</v>
      </c>
      <c r="H46" s="280" t="s">
        <v>910</v>
      </c>
      <c r="I46" s="280">
        <v>33</v>
      </c>
      <c r="J46" s="280">
        <v>1</v>
      </c>
      <c r="K46" s="287">
        <v>1.5</v>
      </c>
      <c r="L46" s="280">
        <v>521</v>
      </c>
      <c r="M46" s="280">
        <f t="shared" si="0"/>
        <v>453</v>
      </c>
      <c r="N46" s="280">
        <v>200</v>
      </c>
      <c r="O46" s="280">
        <v>253</v>
      </c>
      <c r="P46" s="181"/>
      <c r="Q46" s="280" t="s">
        <v>3100</v>
      </c>
      <c r="R46" s="280">
        <v>11025</v>
      </c>
      <c r="S46" s="280">
        <v>3220887001</v>
      </c>
      <c r="T46" s="280"/>
      <c r="U46" s="280" t="s">
        <v>109</v>
      </c>
    </row>
    <row r="47" spans="1:21" ht="15.75" customHeight="1">
      <c r="A47" s="181">
        <v>40</v>
      </c>
      <c r="B47" s="280" t="s">
        <v>103</v>
      </c>
      <c r="C47" s="280" t="s">
        <v>104</v>
      </c>
      <c r="D47" s="281" t="s">
        <v>3101</v>
      </c>
      <c r="E47" s="282">
        <v>44543</v>
      </c>
      <c r="F47" s="280">
        <v>4</v>
      </c>
      <c r="G47" s="280" t="s">
        <v>2435</v>
      </c>
      <c r="H47" s="280" t="s">
        <v>107</v>
      </c>
      <c r="I47" s="280">
        <v>4</v>
      </c>
      <c r="J47" s="280">
        <v>23</v>
      </c>
      <c r="K47" s="287">
        <v>1.8</v>
      </c>
      <c r="L47" s="280">
        <v>687</v>
      </c>
      <c r="M47" s="280">
        <f t="shared" si="0"/>
        <v>582</v>
      </c>
      <c r="N47" s="280">
        <v>350</v>
      </c>
      <c r="O47" s="280">
        <v>232</v>
      </c>
      <c r="P47" s="181"/>
      <c r="Q47" s="280" t="s">
        <v>3102</v>
      </c>
      <c r="R47" s="280">
        <v>96259</v>
      </c>
      <c r="S47" s="280">
        <v>3220887601</v>
      </c>
      <c r="T47" s="280"/>
      <c r="U47" s="280" t="s">
        <v>109</v>
      </c>
    </row>
    <row r="48" spans="1:21" ht="15.75" customHeight="1">
      <c r="A48" s="181">
        <v>41</v>
      </c>
      <c r="B48" s="280" t="s">
        <v>103</v>
      </c>
      <c r="C48" s="280" t="s">
        <v>104</v>
      </c>
      <c r="D48" s="281" t="s">
        <v>3101</v>
      </c>
      <c r="E48" s="282">
        <v>44543</v>
      </c>
      <c r="F48" s="280">
        <v>4</v>
      </c>
      <c r="G48" s="280" t="s">
        <v>2435</v>
      </c>
      <c r="H48" s="280" t="s">
        <v>107</v>
      </c>
      <c r="I48" s="280">
        <v>9</v>
      </c>
      <c r="J48" s="280">
        <v>28</v>
      </c>
      <c r="K48" s="280">
        <v>0.8</v>
      </c>
      <c r="L48" s="280">
        <v>273</v>
      </c>
      <c r="M48" s="280">
        <f t="shared" si="0"/>
        <v>227</v>
      </c>
      <c r="N48" s="280">
        <v>175</v>
      </c>
      <c r="O48" s="280">
        <v>52</v>
      </c>
      <c r="P48" s="181"/>
      <c r="Q48" s="280" t="s">
        <v>3103</v>
      </c>
      <c r="R48" s="280">
        <v>47675</v>
      </c>
      <c r="S48" s="280">
        <v>3220887601</v>
      </c>
      <c r="T48" s="280"/>
      <c r="U48" s="280" t="s">
        <v>109</v>
      </c>
    </row>
    <row r="49" spans="1:21" ht="15.75" customHeight="1">
      <c r="A49" s="181">
        <v>42</v>
      </c>
      <c r="B49" s="280" t="s">
        <v>103</v>
      </c>
      <c r="C49" s="280" t="s">
        <v>104</v>
      </c>
      <c r="D49" s="281" t="s">
        <v>3104</v>
      </c>
      <c r="E49" s="282">
        <v>44543</v>
      </c>
      <c r="F49" s="280">
        <v>4</v>
      </c>
      <c r="G49" s="280" t="s">
        <v>2435</v>
      </c>
      <c r="H49" s="280" t="s">
        <v>910</v>
      </c>
      <c r="I49" s="280">
        <v>21</v>
      </c>
      <c r="J49" s="280">
        <v>24</v>
      </c>
      <c r="K49" s="280">
        <v>0.8</v>
      </c>
      <c r="L49" s="280">
        <v>487</v>
      </c>
      <c r="M49" s="280">
        <f t="shared" si="0"/>
        <v>409</v>
      </c>
      <c r="N49" s="280">
        <v>251</v>
      </c>
      <c r="O49" s="280">
        <v>158</v>
      </c>
      <c r="P49" s="181"/>
      <c r="Q49" s="280" t="s">
        <v>3105</v>
      </c>
      <c r="R49" s="280">
        <v>12265</v>
      </c>
      <c r="S49" s="280">
        <v>3220887601</v>
      </c>
      <c r="T49" s="280"/>
      <c r="U49" s="280" t="s">
        <v>109</v>
      </c>
    </row>
    <row r="50" spans="1:21" ht="15.75" customHeight="1">
      <c r="A50" s="334" t="s">
        <v>32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191"/>
      <c r="T50" s="191"/>
      <c r="U50" s="191"/>
    </row>
    <row r="51" spans="1:21" ht="15.75" customHeight="1">
      <c r="A51" s="326" t="s">
        <v>33</v>
      </c>
      <c r="B51" s="326" t="s">
        <v>34</v>
      </c>
      <c r="C51" s="326" t="s">
        <v>2</v>
      </c>
      <c r="D51" s="327" t="s">
        <v>35</v>
      </c>
      <c r="E51" s="328" t="s">
        <v>36</v>
      </c>
      <c r="F51" s="326" t="s">
        <v>5</v>
      </c>
      <c r="G51" s="326" t="s">
        <v>6</v>
      </c>
      <c r="H51" s="329" t="s">
        <v>7</v>
      </c>
      <c r="I51" s="326" t="s">
        <v>8</v>
      </c>
      <c r="J51" s="326" t="s">
        <v>9</v>
      </c>
      <c r="K51" s="326" t="s">
        <v>37</v>
      </c>
      <c r="L51" s="326" t="s">
        <v>11</v>
      </c>
      <c r="M51" s="326"/>
      <c r="N51" s="326" t="s">
        <v>12</v>
      </c>
      <c r="O51" s="326"/>
      <c r="P51" s="330" t="s">
        <v>13</v>
      </c>
      <c r="Q51" s="336" t="s">
        <v>14</v>
      </c>
      <c r="R51" s="325" t="s">
        <v>15</v>
      </c>
      <c r="S51" s="325" t="s">
        <v>16</v>
      </c>
      <c r="T51" s="325" t="s">
        <v>17</v>
      </c>
      <c r="U51" s="325" t="s">
        <v>18</v>
      </c>
    </row>
    <row r="52" spans="1:21" ht="15.75" customHeight="1">
      <c r="A52" s="326"/>
      <c r="B52" s="326"/>
      <c r="C52" s="326"/>
      <c r="D52" s="327"/>
      <c r="E52" s="328"/>
      <c r="F52" s="326"/>
      <c r="G52" s="326"/>
      <c r="H52" s="329"/>
      <c r="I52" s="326"/>
      <c r="J52" s="326"/>
      <c r="K52" s="326"/>
      <c r="L52" s="252" t="s">
        <v>19</v>
      </c>
      <c r="M52" s="252" t="s">
        <v>20</v>
      </c>
      <c r="N52" s="252" t="s">
        <v>21</v>
      </c>
      <c r="O52" s="252" t="s">
        <v>22</v>
      </c>
      <c r="P52" s="331"/>
      <c r="Q52" s="336"/>
      <c r="R52" s="325"/>
      <c r="S52" s="325"/>
      <c r="T52" s="325"/>
      <c r="U52" s="325"/>
    </row>
    <row r="53" spans="1:21" ht="15.75" customHeight="1">
      <c r="A53" s="252">
        <v>1</v>
      </c>
      <c r="B53" s="252">
        <v>2</v>
      </c>
      <c r="C53" s="252">
        <v>3</v>
      </c>
      <c r="D53" s="253">
        <v>4</v>
      </c>
      <c r="E53" s="194">
        <v>5</v>
      </c>
      <c r="F53" s="252">
        <v>6</v>
      </c>
      <c r="G53" s="252">
        <v>7</v>
      </c>
      <c r="H53" s="252">
        <v>8</v>
      </c>
      <c r="I53" s="252">
        <v>9</v>
      </c>
      <c r="J53" s="252">
        <v>10</v>
      </c>
      <c r="K53" s="252">
        <v>11</v>
      </c>
      <c r="L53" s="252">
        <v>12</v>
      </c>
      <c r="M53" s="252">
        <v>13</v>
      </c>
      <c r="N53" s="252">
        <v>14</v>
      </c>
      <c r="O53" s="252">
        <v>15</v>
      </c>
      <c r="P53" s="252">
        <v>16</v>
      </c>
      <c r="Q53" s="195">
        <v>17</v>
      </c>
      <c r="R53" s="34">
        <v>18</v>
      </c>
      <c r="S53" s="34">
        <v>19</v>
      </c>
      <c r="T53" s="34">
        <v>20</v>
      </c>
      <c r="U53" s="34">
        <v>21</v>
      </c>
    </row>
    <row r="54" spans="1:21" ht="15.75" customHeight="1">
      <c r="A54" s="322" t="s">
        <v>2474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4"/>
    </row>
    <row r="55" spans="1:21" ht="15.75" customHeight="1">
      <c r="A55" s="13">
        <v>1</v>
      </c>
      <c r="B55" s="14" t="s">
        <v>103</v>
      </c>
      <c r="C55" s="14" t="s">
        <v>104</v>
      </c>
      <c r="D55" s="15" t="s">
        <v>105</v>
      </c>
      <c r="E55" s="16">
        <v>44566</v>
      </c>
      <c r="F55" s="17">
        <v>2</v>
      </c>
      <c r="G55" s="17" t="s">
        <v>106</v>
      </c>
      <c r="H55" s="17" t="s">
        <v>107</v>
      </c>
      <c r="I55" s="17">
        <v>66</v>
      </c>
      <c r="J55" s="17">
        <v>17</v>
      </c>
      <c r="K55" s="18">
        <v>2.5</v>
      </c>
      <c r="L55" s="17">
        <v>6</v>
      </c>
      <c r="M55" s="19">
        <f t="shared" ref="M55:M68" si="1">N55+O55</f>
        <v>0</v>
      </c>
      <c r="N55" s="17">
        <v>0</v>
      </c>
      <c r="O55" s="17">
        <v>0</v>
      </c>
      <c r="P55" s="20"/>
      <c r="Q55" s="18" t="s">
        <v>108</v>
      </c>
      <c r="R55" s="21"/>
      <c r="S55" s="17">
        <v>3220882901</v>
      </c>
      <c r="T55" s="20"/>
      <c r="U55" s="17" t="s">
        <v>109</v>
      </c>
    </row>
    <row r="56" spans="1:21" ht="15.75" customHeight="1">
      <c r="A56" s="13">
        <v>2</v>
      </c>
      <c r="B56" s="14" t="s">
        <v>103</v>
      </c>
      <c r="C56" s="14" t="s">
        <v>104</v>
      </c>
      <c r="D56" s="15" t="s">
        <v>105</v>
      </c>
      <c r="E56" s="16">
        <v>44566</v>
      </c>
      <c r="F56" s="17">
        <v>2</v>
      </c>
      <c r="G56" s="17" t="s">
        <v>106</v>
      </c>
      <c r="H56" s="17" t="s">
        <v>107</v>
      </c>
      <c r="I56" s="17">
        <v>76</v>
      </c>
      <c r="J56" s="17">
        <v>7</v>
      </c>
      <c r="K56" s="17">
        <v>0.3</v>
      </c>
      <c r="L56" s="17">
        <v>1</v>
      </c>
      <c r="M56" s="19">
        <f t="shared" si="1"/>
        <v>0</v>
      </c>
      <c r="N56" s="17">
        <v>0</v>
      </c>
      <c r="O56" s="17">
        <v>0</v>
      </c>
      <c r="P56" s="20"/>
      <c r="Q56" s="18" t="s">
        <v>110</v>
      </c>
      <c r="R56" s="21"/>
      <c r="S56" s="17">
        <v>3220887001</v>
      </c>
      <c r="T56" s="20"/>
      <c r="U56" s="17" t="s">
        <v>109</v>
      </c>
    </row>
    <row r="57" spans="1:21" ht="15.75" customHeight="1">
      <c r="A57" s="13">
        <v>3</v>
      </c>
      <c r="B57" s="14" t="s">
        <v>103</v>
      </c>
      <c r="C57" s="14" t="s">
        <v>104</v>
      </c>
      <c r="D57" s="15" t="s">
        <v>105</v>
      </c>
      <c r="E57" s="16">
        <v>44566</v>
      </c>
      <c r="F57" s="17">
        <v>4</v>
      </c>
      <c r="G57" s="17" t="s">
        <v>106</v>
      </c>
      <c r="H57" s="17" t="s">
        <v>107</v>
      </c>
      <c r="I57" s="17">
        <v>13</v>
      </c>
      <c r="J57" s="17">
        <v>13</v>
      </c>
      <c r="K57" s="17">
        <v>2.9</v>
      </c>
      <c r="L57" s="17">
        <v>9</v>
      </c>
      <c r="M57" s="19">
        <f t="shared" si="1"/>
        <v>0</v>
      </c>
      <c r="N57" s="17">
        <v>0</v>
      </c>
      <c r="O57" s="17">
        <v>0</v>
      </c>
      <c r="P57" s="20"/>
      <c r="Q57" s="18" t="s">
        <v>111</v>
      </c>
      <c r="R57" s="21"/>
      <c r="S57" s="17">
        <v>3220887601</v>
      </c>
      <c r="T57" s="20"/>
      <c r="U57" s="17" t="s">
        <v>109</v>
      </c>
    </row>
    <row r="58" spans="1:21" ht="15.75" customHeight="1">
      <c r="A58" s="13">
        <v>4</v>
      </c>
      <c r="B58" s="14" t="s">
        <v>103</v>
      </c>
      <c r="C58" s="14" t="s">
        <v>104</v>
      </c>
      <c r="D58" s="15" t="s">
        <v>105</v>
      </c>
      <c r="E58" s="16">
        <v>44566</v>
      </c>
      <c r="F58" s="17">
        <v>4</v>
      </c>
      <c r="G58" s="17" t="s">
        <v>106</v>
      </c>
      <c r="H58" s="17" t="s">
        <v>107</v>
      </c>
      <c r="I58" s="17">
        <v>5</v>
      </c>
      <c r="J58" s="17">
        <v>13</v>
      </c>
      <c r="K58" s="17">
        <v>2.2000000000000002</v>
      </c>
      <c r="L58" s="17">
        <v>6</v>
      </c>
      <c r="M58" s="19">
        <f t="shared" si="1"/>
        <v>0</v>
      </c>
      <c r="N58" s="17">
        <v>0</v>
      </c>
      <c r="O58" s="17">
        <v>0</v>
      </c>
      <c r="P58" s="20"/>
      <c r="Q58" s="18" t="s">
        <v>112</v>
      </c>
      <c r="R58" s="21"/>
      <c r="S58" s="17">
        <v>3220887601</v>
      </c>
      <c r="T58" s="20"/>
      <c r="U58" s="17" t="s">
        <v>109</v>
      </c>
    </row>
    <row r="59" spans="1:21" ht="15.75" customHeight="1">
      <c r="A59" s="13">
        <v>5</v>
      </c>
      <c r="B59" s="14" t="s">
        <v>103</v>
      </c>
      <c r="C59" s="14" t="s">
        <v>113</v>
      </c>
      <c r="D59" s="15" t="s">
        <v>114</v>
      </c>
      <c r="E59" s="16">
        <v>44567</v>
      </c>
      <c r="F59" s="17">
        <v>4</v>
      </c>
      <c r="G59" s="17" t="s">
        <v>106</v>
      </c>
      <c r="H59" s="17" t="s">
        <v>115</v>
      </c>
      <c r="I59" s="17">
        <v>16</v>
      </c>
      <c r="J59" s="17">
        <v>12</v>
      </c>
      <c r="K59" s="17">
        <v>1.2</v>
      </c>
      <c r="L59" s="17">
        <v>4</v>
      </c>
      <c r="M59" s="19">
        <f t="shared" si="1"/>
        <v>0</v>
      </c>
      <c r="N59" s="17">
        <v>0</v>
      </c>
      <c r="O59" s="17">
        <v>0</v>
      </c>
      <c r="P59" s="20"/>
      <c r="Q59" s="18" t="s">
        <v>116</v>
      </c>
      <c r="R59" s="21"/>
      <c r="S59" s="17">
        <v>3220285701</v>
      </c>
      <c r="T59" s="20"/>
      <c r="U59" s="17" t="s">
        <v>117</v>
      </c>
    </row>
    <row r="60" spans="1:21" ht="15.75" customHeight="1">
      <c r="A60" s="13">
        <v>6</v>
      </c>
      <c r="B60" s="14" t="s">
        <v>103</v>
      </c>
      <c r="C60" s="14" t="s">
        <v>113</v>
      </c>
      <c r="D60" s="15" t="s">
        <v>114</v>
      </c>
      <c r="E60" s="16">
        <v>44567</v>
      </c>
      <c r="F60" s="17">
        <v>4</v>
      </c>
      <c r="G60" s="17" t="s">
        <v>106</v>
      </c>
      <c r="H60" s="17" t="s">
        <v>115</v>
      </c>
      <c r="I60" s="17">
        <v>21</v>
      </c>
      <c r="J60" s="17">
        <v>33</v>
      </c>
      <c r="K60" s="17">
        <v>1.8</v>
      </c>
      <c r="L60" s="17">
        <v>7</v>
      </c>
      <c r="M60" s="19">
        <f t="shared" si="1"/>
        <v>0</v>
      </c>
      <c r="N60" s="17">
        <v>0</v>
      </c>
      <c r="O60" s="17">
        <v>0</v>
      </c>
      <c r="P60" s="20"/>
      <c r="Q60" s="18" t="s">
        <v>118</v>
      </c>
      <c r="R60" s="21"/>
      <c r="S60" s="17">
        <v>3220285701</v>
      </c>
      <c r="T60" s="20"/>
      <c r="U60" s="17" t="s">
        <v>117</v>
      </c>
    </row>
    <row r="61" spans="1:21" ht="15.75" customHeight="1">
      <c r="A61" s="13">
        <v>7</v>
      </c>
      <c r="B61" s="14" t="s">
        <v>103</v>
      </c>
      <c r="C61" s="14" t="s">
        <v>113</v>
      </c>
      <c r="D61" s="15" t="s">
        <v>114</v>
      </c>
      <c r="E61" s="16">
        <v>44567</v>
      </c>
      <c r="F61" s="17">
        <v>4</v>
      </c>
      <c r="G61" s="17" t="s">
        <v>106</v>
      </c>
      <c r="H61" s="17" t="s">
        <v>107</v>
      </c>
      <c r="I61" s="17">
        <v>38</v>
      </c>
      <c r="J61" s="17">
        <v>29</v>
      </c>
      <c r="K61" s="17">
        <v>1.3</v>
      </c>
      <c r="L61" s="17">
        <v>3</v>
      </c>
      <c r="M61" s="19">
        <f t="shared" si="1"/>
        <v>0</v>
      </c>
      <c r="N61" s="17">
        <v>0</v>
      </c>
      <c r="O61" s="17">
        <v>0</v>
      </c>
      <c r="P61" s="20"/>
      <c r="Q61" s="18" t="s">
        <v>119</v>
      </c>
      <c r="R61" s="21"/>
      <c r="S61" s="17">
        <v>3220282001</v>
      </c>
      <c r="T61" s="20"/>
      <c r="U61" s="17" t="s">
        <v>117</v>
      </c>
    </row>
    <row r="62" spans="1:21" ht="15.75" customHeight="1">
      <c r="A62" s="13">
        <v>8</v>
      </c>
      <c r="B62" s="14" t="s">
        <v>103</v>
      </c>
      <c r="C62" s="14" t="s">
        <v>113</v>
      </c>
      <c r="D62" s="15" t="s">
        <v>114</v>
      </c>
      <c r="E62" s="16">
        <v>44567</v>
      </c>
      <c r="F62" s="17">
        <v>2</v>
      </c>
      <c r="G62" s="17" t="s">
        <v>106</v>
      </c>
      <c r="H62" s="17" t="s">
        <v>115</v>
      </c>
      <c r="I62" s="17">
        <v>42</v>
      </c>
      <c r="J62" s="17">
        <v>30</v>
      </c>
      <c r="K62" s="18">
        <v>0.5</v>
      </c>
      <c r="L62" s="17">
        <v>2</v>
      </c>
      <c r="M62" s="19">
        <f t="shared" si="1"/>
        <v>0</v>
      </c>
      <c r="N62" s="17">
        <v>0</v>
      </c>
      <c r="O62" s="17">
        <v>0</v>
      </c>
      <c r="P62" s="20"/>
      <c r="Q62" s="18" t="s">
        <v>120</v>
      </c>
      <c r="R62" s="21"/>
      <c r="S62" s="17">
        <v>3220282001</v>
      </c>
      <c r="T62" s="20"/>
      <c r="U62" s="17" t="s">
        <v>117</v>
      </c>
    </row>
    <row r="63" spans="1:21" ht="15.75" customHeight="1">
      <c r="A63" s="13">
        <v>9</v>
      </c>
      <c r="B63" s="14" t="s">
        <v>103</v>
      </c>
      <c r="C63" s="14" t="s">
        <v>113</v>
      </c>
      <c r="D63" s="15" t="s">
        <v>114</v>
      </c>
      <c r="E63" s="16">
        <v>44567</v>
      </c>
      <c r="F63" s="17">
        <v>2</v>
      </c>
      <c r="G63" s="17" t="s">
        <v>106</v>
      </c>
      <c r="H63" s="17" t="s">
        <v>107</v>
      </c>
      <c r="I63" s="17">
        <v>44</v>
      </c>
      <c r="J63" s="17">
        <v>28</v>
      </c>
      <c r="K63" s="17">
        <v>2.2000000000000002</v>
      </c>
      <c r="L63" s="17">
        <v>6</v>
      </c>
      <c r="M63" s="19">
        <f t="shared" si="1"/>
        <v>0</v>
      </c>
      <c r="N63" s="17">
        <v>0</v>
      </c>
      <c r="O63" s="17">
        <v>0</v>
      </c>
      <c r="P63" s="20"/>
      <c r="Q63" s="18" t="s">
        <v>121</v>
      </c>
      <c r="R63" s="22"/>
      <c r="S63" s="17">
        <v>3220282001</v>
      </c>
      <c r="T63" s="20"/>
      <c r="U63" s="17" t="s">
        <v>117</v>
      </c>
    </row>
    <row r="64" spans="1:21" ht="15.75" customHeight="1">
      <c r="A64" s="13">
        <v>10</v>
      </c>
      <c r="B64" s="14" t="s">
        <v>103</v>
      </c>
      <c r="C64" s="14" t="s">
        <v>113</v>
      </c>
      <c r="D64" s="15" t="s">
        <v>114</v>
      </c>
      <c r="E64" s="16">
        <v>44567</v>
      </c>
      <c r="F64" s="17">
        <v>2</v>
      </c>
      <c r="G64" s="17" t="s">
        <v>106</v>
      </c>
      <c r="H64" s="17" t="s">
        <v>115</v>
      </c>
      <c r="I64" s="17">
        <v>74</v>
      </c>
      <c r="J64" s="17">
        <v>5</v>
      </c>
      <c r="K64" s="17">
        <v>1.8</v>
      </c>
      <c r="L64" s="17">
        <v>5</v>
      </c>
      <c r="M64" s="19">
        <f t="shared" si="1"/>
        <v>0</v>
      </c>
      <c r="N64" s="17">
        <v>0</v>
      </c>
      <c r="O64" s="17">
        <v>0</v>
      </c>
      <c r="P64" s="20"/>
      <c r="Q64" s="18" t="s">
        <v>122</v>
      </c>
      <c r="R64" s="22"/>
      <c r="S64" s="17">
        <v>3220285301</v>
      </c>
      <c r="T64" s="20"/>
      <c r="U64" s="17" t="s">
        <v>117</v>
      </c>
    </row>
    <row r="65" spans="1:21" ht="15.75" customHeight="1">
      <c r="A65" s="13">
        <v>11</v>
      </c>
      <c r="B65" s="14" t="s">
        <v>103</v>
      </c>
      <c r="C65" s="14" t="s">
        <v>113</v>
      </c>
      <c r="D65" s="15" t="s">
        <v>114</v>
      </c>
      <c r="E65" s="16">
        <v>44567</v>
      </c>
      <c r="F65" s="17">
        <v>2</v>
      </c>
      <c r="G65" s="17" t="s">
        <v>106</v>
      </c>
      <c r="H65" s="17" t="s">
        <v>115</v>
      </c>
      <c r="I65" s="17">
        <v>79</v>
      </c>
      <c r="J65" s="17">
        <v>29</v>
      </c>
      <c r="K65" s="17">
        <v>2</v>
      </c>
      <c r="L65" s="17">
        <v>7</v>
      </c>
      <c r="M65" s="19">
        <f t="shared" si="1"/>
        <v>0</v>
      </c>
      <c r="N65" s="17">
        <v>0</v>
      </c>
      <c r="O65" s="17">
        <v>0</v>
      </c>
      <c r="P65" s="20"/>
      <c r="Q65" s="18" t="s">
        <v>123</v>
      </c>
      <c r="R65" s="22"/>
      <c r="S65" s="17">
        <v>3220285301</v>
      </c>
      <c r="T65" s="20"/>
      <c r="U65" s="17" t="s">
        <v>117</v>
      </c>
    </row>
    <row r="66" spans="1:21" ht="15.75" customHeight="1">
      <c r="A66" s="13">
        <v>12</v>
      </c>
      <c r="B66" s="14" t="s">
        <v>103</v>
      </c>
      <c r="C66" s="14" t="s">
        <v>124</v>
      </c>
      <c r="D66" s="15" t="s">
        <v>125</v>
      </c>
      <c r="E66" s="16">
        <v>44582</v>
      </c>
      <c r="F66" s="17">
        <v>2</v>
      </c>
      <c r="G66" s="17" t="s">
        <v>106</v>
      </c>
      <c r="H66" s="17" t="s">
        <v>107</v>
      </c>
      <c r="I66" s="17">
        <v>45</v>
      </c>
      <c r="J66" s="17">
        <v>1</v>
      </c>
      <c r="K66" s="17">
        <v>4.2</v>
      </c>
      <c r="L66" s="17">
        <v>21</v>
      </c>
      <c r="M66" s="19">
        <f t="shared" si="1"/>
        <v>0</v>
      </c>
      <c r="N66" s="17">
        <v>0</v>
      </c>
      <c r="O66" s="17">
        <v>0</v>
      </c>
      <c r="P66" s="20"/>
      <c r="Q66" s="18" t="s">
        <v>126</v>
      </c>
      <c r="R66" s="23">
        <v>0</v>
      </c>
      <c r="S66" s="17">
        <v>3220882201</v>
      </c>
      <c r="T66" s="20"/>
      <c r="U66" s="17" t="s">
        <v>127</v>
      </c>
    </row>
    <row r="67" spans="1:21" ht="15.75" customHeight="1">
      <c r="A67" s="13">
        <v>13</v>
      </c>
      <c r="B67" s="14" t="s">
        <v>103</v>
      </c>
      <c r="C67" s="14" t="s">
        <v>124</v>
      </c>
      <c r="D67" s="15" t="s">
        <v>125</v>
      </c>
      <c r="E67" s="16">
        <v>44582</v>
      </c>
      <c r="F67" s="17">
        <v>2</v>
      </c>
      <c r="G67" s="17" t="s">
        <v>106</v>
      </c>
      <c r="H67" s="17" t="s">
        <v>107</v>
      </c>
      <c r="I67" s="17">
        <v>45</v>
      </c>
      <c r="J67" s="17">
        <v>10</v>
      </c>
      <c r="K67" s="17">
        <v>4.0999999999999996</v>
      </c>
      <c r="L67" s="17">
        <v>12</v>
      </c>
      <c r="M67" s="19">
        <f t="shared" si="1"/>
        <v>0</v>
      </c>
      <c r="N67" s="17">
        <v>0</v>
      </c>
      <c r="O67" s="17">
        <v>0</v>
      </c>
      <c r="P67" s="20"/>
      <c r="Q67" s="18" t="s">
        <v>128</v>
      </c>
      <c r="R67" s="23">
        <v>0</v>
      </c>
      <c r="S67" s="17">
        <v>3220882201</v>
      </c>
      <c r="T67" s="20"/>
      <c r="U67" s="17" t="s">
        <v>127</v>
      </c>
    </row>
    <row r="68" spans="1:21" ht="15.75" customHeight="1">
      <c r="A68" s="13">
        <v>14</v>
      </c>
      <c r="B68" s="14" t="s">
        <v>103</v>
      </c>
      <c r="C68" s="14" t="s">
        <v>124</v>
      </c>
      <c r="D68" s="15" t="s">
        <v>125</v>
      </c>
      <c r="E68" s="16">
        <v>44582</v>
      </c>
      <c r="F68" s="17">
        <v>2</v>
      </c>
      <c r="G68" s="17" t="s">
        <v>106</v>
      </c>
      <c r="H68" s="17" t="s">
        <v>107</v>
      </c>
      <c r="I68" s="17">
        <v>80</v>
      </c>
      <c r="J68" s="15" t="s">
        <v>129</v>
      </c>
      <c r="K68" s="17">
        <v>0.5</v>
      </c>
      <c r="L68" s="17">
        <v>2</v>
      </c>
      <c r="M68" s="19">
        <f t="shared" si="1"/>
        <v>0</v>
      </c>
      <c r="N68" s="17">
        <v>0</v>
      </c>
      <c r="O68" s="17">
        <v>0</v>
      </c>
      <c r="P68" s="20"/>
      <c r="Q68" s="18" t="s">
        <v>130</v>
      </c>
      <c r="R68" s="23">
        <v>0</v>
      </c>
      <c r="S68" s="17">
        <v>3220882901</v>
      </c>
      <c r="T68" s="20"/>
      <c r="U68" s="17" t="s">
        <v>109</v>
      </c>
    </row>
    <row r="69" spans="1:21" ht="15.75" customHeight="1">
      <c r="A69" s="13"/>
      <c r="B69" s="24"/>
      <c r="C69" s="24"/>
      <c r="D69" s="25"/>
      <c r="E69" s="26"/>
      <c r="F69" s="27"/>
      <c r="G69" s="27"/>
      <c r="H69" s="27"/>
      <c r="I69" s="27"/>
      <c r="J69" s="25"/>
      <c r="K69" s="27"/>
      <c r="L69" s="27"/>
      <c r="M69" s="28"/>
      <c r="N69" s="27"/>
      <c r="O69" s="27"/>
      <c r="P69" s="29"/>
      <c r="Q69" s="30"/>
      <c r="R69" s="31"/>
      <c r="S69" s="27"/>
      <c r="T69" s="29"/>
      <c r="U69" s="32"/>
    </row>
    <row r="70" spans="1:21" ht="15.75" customHeight="1">
      <c r="A70" s="322" t="s">
        <v>131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3"/>
      <c r="T70" s="323"/>
      <c r="U70" s="324"/>
    </row>
    <row r="71" spans="1:21" ht="15.75" customHeight="1">
      <c r="A71" s="13">
        <v>1</v>
      </c>
      <c r="B71" s="14" t="s">
        <v>103</v>
      </c>
      <c r="C71" s="14" t="s">
        <v>104</v>
      </c>
      <c r="D71" s="15" t="s">
        <v>132</v>
      </c>
      <c r="E71" s="16">
        <v>44566</v>
      </c>
      <c r="F71" s="17">
        <v>2</v>
      </c>
      <c r="G71" s="17" t="s">
        <v>133</v>
      </c>
      <c r="H71" s="17" t="s">
        <v>107</v>
      </c>
      <c r="I71" s="17">
        <v>71</v>
      </c>
      <c r="J71" s="17">
        <v>26</v>
      </c>
      <c r="K71" s="17">
        <v>0.8</v>
      </c>
      <c r="L71" s="17">
        <v>3</v>
      </c>
      <c r="M71" s="19">
        <f t="shared" ref="M71:M95" si="2">N71+O71</f>
        <v>0</v>
      </c>
      <c r="N71" s="17">
        <v>0</v>
      </c>
      <c r="O71" s="17">
        <v>0</v>
      </c>
      <c r="P71" s="20"/>
      <c r="Q71" s="18" t="s">
        <v>134</v>
      </c>
      <c r="R71" s="21"/>
      <c r="S71" s="17">
        <v>3220887601</v>
      </c>
      <c r="T71" s="20"/>
      <c r="U71" s="17" t="s">
        <v>109</v>
      </c>
    </row>
    <row r="72" spans="1:21" ht="15.75" customHeight="1">
      <c r="A72" s="13">
        <v>2</v>
      </c>
      <c r="B72" s="14" t="s">
        <v>103</v>
      </c>
      <c r="C72" s="14" t="s">
        <v>104</v>
      </c>
      <c r="D72" s="15" t="s">
        <v>132</v>
      </c>
      <c r="E72" s="16">
        <v>44566</v>
      </c>
      <c r="F72" s="17">
        <v>2</v>
      </c>
      <c r="G72" s="17" t="s">
        <v>133</v>
      </c>
      <c r="H72" s="17" t="s">
        <v>107</v>
      </c>
      <c r="I72" s="17">
        <v>71</v>
      </c>
      <c r="J72" s="17">
        <v>16</v>
      </c>
      <c r="K72" s="17">
        <v>1.1000000000000001</v>
      </c>
      <c r="L72" s="17">
        <v>4</v>
      </c>
      <c r="M72" s="19">
        <f t="shared" si="2"/>
        <v>0</v>
      </c>
      <c r="N72" s="17">
        <v>0</v>
      </c>
      <c r="O72" s="17">
        <v>0</v>
      </c>
      <c r="P72" s="20"/>
      <c r="Q72" s="18" t="s">
        <v>135</v>
      </c>
      <c r="R72" s="21"/>
      <c r="S72" s="17">
        <v>3220887601</v>
      </c>
      <c r="T72" s="20"/>
      <c r="U72" s="17" t="s">
        <v>109</v>
      </c>
    </row>
    <row r="73" spans="1:21" ht="15.75" customHeight="1">
      <c r="A73" s="13">
        <v>3</v>
      </c>
      <c r="B73" s="14" t="s">
        <v>103</v>
      </c>
      <c r="C73" s="14" t="s">
        <v>104</v>
      </c>
      <c r="D73" s="15" t="s">
        <v>132</v>
      </c>
      <c r="E73" s="16">
        <v>44566</v>
      </c>
      <c r="F73" s="17">
        <v>2</v>
      </c>
      <c r="G73" s="17" t="s">
        <v>133</v>
      </c>
      <c r="H73" s="17" t="s">
        <v>107</v>
      </c>
      <c r="I73" s="17">
        <v>66</v>
      </c>
      <c r="J73" s="17">
        <v>28</v>
      </c>
      <c r="K73" s="18">
        <v>4.3</v>
      </c>
      <c r="L73" s="17">
        <v>72</v>
      </c>
      <c r="M73" s="19">
        <f t="shared" si="2"/>
        <v>0</v>
      </c>
      <c r="N73" s="17">
        <v>0</v>
      </c>
      <c r="O73" s="17">
        <v>0</v>
      </c>
      <c r="P73" s="20"/>
      <c r="Q73" s="18" t="s">
        <v>136</v>
      </c>
      <c r="R73" s="21"/>
      <c r="S73" s="17">
        <v>3220882901</v>
      </c>
      <c r="T73" s="20"/>
      <c r="U73" s="17" t="s">
        <v>109</v>
      </c>
    </row>
    <row r="74" spans="1:21" ht="15.75" customHeight="1">
      <c r="A74" s="13">
        <v>4</v>
      </c>
      <c r="B74" s="14" t="s">
        <v>103</v>
      </c>
      <c r="C74" s="14" t="s">
        <v>104</v>
      </c>
      <c r="D74" s="15" t="s">
        <v>132</v>
      </c>
      <c r="E74" s="16">
        <v>44566</v>
      </c>
      <c r="F74" s="17">
        <v>4</v>
      </c>
      <c r="G74" s="17" t="s">
        <v>133</v>
      </c>
      <c r="H74" s="17" t="s">
        <v>107</v>
      </c>
      <c r="I74" s="17">
        <v>8</v>
      </c>
      <c r="J74" s="17">
        <v>18</v>
      </c>
      <c r="K74" s="17">
        <v>4</v>
      </c>
      <c r="L74" s="17">
        <v>18</v>
      </c>
      <c r="M74" s="19">
        <f t="shared" si="2"/>
        <v>0</v>
      </c>
      <c r="N74" s="17">
        <v>0</v>
      </c>
      <c r="O74" s="17">
        <v>0</v>
      </c>
      <c r="P74" s="20"/>
      <c r="Q74" s="18" t="s">
        <v>137</v>
      </c>
      <c r="R74" s="21"/>
      <c r="S74" s="17">
        <v>3220887601</v>
      </c>
      <c r="T74" s="20"/>
      <c r="U74" s="17" t="s">
        <v>109</v>
      </c>
    </row>
    <row r="75" spans="1:21" ht="15.75" customHeight="1">
      <c r="A75" s="13">
        <v>5</v>
      </c>
      <c r="B75" s="14" t="s">
        <v>103</v>
      </c>
      <c r="C75" s="14" t="s">
        <v>104</v>
      </c>
      <c r="D75" s="15" t="s">
        <v>132</v>
      </c>
      <c r="E75" s="16">
        <v>44566</v>
      </c>
      <c r="F75" s="17">
        <v>4</v>
      </c>
      <c r="G75" s="17" t="s">
        <v>133</v>
      </c>
      <c r="H75" s="17" t="s">
        <v>107</v>
      </c>
      <c r="I75" s="17">
        <v>24</v>
      </c>
      <c r="J75" s="17">
        <v>32</v>
      </c>
      <c r="K75" s="17">
        <v>1.2</v>
      </c>
      <c r="L75" s="17">
        <v>6</v>
      </c>
      <c r="M75" s="19">
        <f t="shared" si="2"/>
        <v>0</v>
      </c>
      <c r="N75" s="17">
        <v>0</v>
      </c>
      <c r="O75" s="17">
        <v>0</v>
      </c>
      <c r="P75" s="20"/>
      <c r="Q75" s="18" t="s">
        <v>138</v>
      </c>
      <c r="R75" s="21"/>
      <c r="S75" s="17">
        <v>3220887001</v>
      </c>
      <c r="T75" s="20"/>
      <c r="U75" s="17" t="s">
        <v>109</v>
      </c>
    </row>
    <row r="76" spans="1:21" ht="15.75" customHeight="1">
      <c r="A76" s="13">
        <v>6</v>
      </c>
      <c r="B76" s="14" t="s">
        <v>103</v>
      </c>
      <c r="C76" s="14" t="s">
        <v>104</v>
      </c>
      <c r="D76" s="15" t="s">
        <v>132</v>
      </c>
      <c r="E76" s="16">
        <v>44566</v>
      </c>
      <c r="F76" s="17">
        <v>4</v>
      </c>
      <c r="G76" s="17" t="s">
        <v>133</v>
      </c>
      <c r="H76" s="17" t="s">
        <v>107</v>
      </c>
      <c r="I76" s="17">
        <v>26</v>
      </c>
      <c r="J76" s="17">
        <v>10</v>
      </c>
      <c r="K76" s="17">
        <v>0.8</v>
      </c>
      <c r="L76" s="17">
        <v>3</v>
      </c>
      <c r="M76" s="19">
        <f t="shared" si="2"/>
        <v>0</v>
      </c>
      <c r="N76" s="17">
        <v>0</v>
      </c>
      <c r="O76" s="17">
        <v>0</v>
      </c>
      <c r="P76" s="20"/>
      <c r="Q76" s="18" t="s">
        <v>139</v>
      </c>
      <c r="R76" s="21"/>
      <c r="S76" s="17">
        <v>3220887001</v>
      </c>
      <c r="T76" s="20"/>
      <c r="U76" s="17" t="s">
        <v>109</v>
      </c>
    </row>
    <row r="77" spans="1:21" ht="15.75" customHeight="1">
      <c r="A77" s="13">
        <v>7</v>
      </c>
      <c r="B77" s="14" t="s">
        <v>103</v>
      </c>
      <c r="C77" s="14" t="s">
        <v>104</v>
      </c>
      <c r="D77" s="15" t="s">
        <v>132</v>
      </c>
      <c r="E77" s="16">
        <v>44566</v>
      </c>
      <c r="F77" s="17">
        <v>4</v>
      </c>
      <c r="G77" s="17" t="s">
        <v>133</v>
      </c>
      <c r="H77" s="17" t="s">
        <v>115</v>
      </c>
      <c r="I77" s="17">
        <v>2</v>
      </c>
      <c r="J77" s="17">
        <v>33</v>
      </c>
      <c r="K77" s="17">
        <v>2.1</v>
      </c>
      <c r="L77" s="17">
        <v>18</v>
      </c>
      <c r="M77" s="19">
        <f t="shared" si="2"/>
        <v>0</v>
      </c>
      <c r="N77" s="17">
        <v>0</v>
      </c>
      <c r="O77" s="17">
        <v>0</v>
      </c>
      <c r="P77" s="20"/>
      <c r="Q77" s="18" t="s">
        <v>140</v>
      </c>
      <c r="R77" s="21"/>
      <c r="S77" s="17">
        <v>3220887601</v>
      </c>
      <c r="T77" s="20"/>
      <c r="U77" s="17" t="s">
        <v>109</v>
      </c>
    </row>
    <row r="78" spans="1:21" ht="15.75" customHeight="1">
      <c r="A78" s="13">
        <v>8</v>
      </c>
      <c r="B78" s="14" t="s">
        <v>103</v>
      </c>
      <c r="C78" s="14" t="s">
        <v>104</v>
      </c>
      <c r="D78" s="15" t="s">
        <v>132</v>
      </c>
      <c r="E78" s="16">
        <v>44566</v>
      </c>
      <c r="F78" s="17">
        <v>4</v>
      </c>
      <c r="G78" s="17" t="s">
        <v>133</v>
      </c>
      <c r="H78" s="17" t="s">
        <v>107</v>
      </c>
      <c r="I78" s="17">
        <v>15</v>
      </c>
      <c r="J78" s="17">
        <v>3</v>
      </c>
      <c r="K78" s="17">
        <v>1</v>
      </c>
      <c r="L78" s="17">
        <v>5</v>
      </c>
      <c r="M78" s="19">
        <f t="shared" si="2"/>
        <v>0</v>
      </c>
      <c r="N78" s="17">
        <v>0</v>
      </c>
      <c r="O78" s="17">
        <v>0</v>
      </c>
      <c r="P78" s="20"/>
      <c r="Q78" s="18" t="s">
        <v>141</v>
      </c>
      <c r="R78" s="21"/>
      <c r="S78" s="17">
        <v>3220887601</v>
      </c>
      <c r="T78" s="20"/>
      <c r="U78" s="17" t="s">
        <v>109</v>
      </c>
    </row>
    <row r="79" spans="1:21" ht="15.75" customHeight="1">
      <c r="A79" s="13">
        <v>9</v>
      </c>
      <c r="B79" s="14" t="s">
        <v>103</v>
      </c>
      <c r="C79" s="14" t="s">
        <v>104</v>
      </c>
      <c r="D79" s="15" t="s">
        <v>132</v>
      </c>
      <c r="E79" s="16">
        <v>44566</v>
      </c>
      <c r="F79" s="17">
        <v>4</v>
      </c>
      <c r="G79" s="17" t="s">
        <v>133</v>
      </c>
      <c r="H79" s="17" t="s">
        <v>107</v>
      </c>
      <c r="I79" s="17">
        <v>14</v>
      </c>
      <c r="J79" s="17">
        <v>1</v>
      </c>
      <c r="K79" s="17">
        <v>0.6</v>
      </c>
      <c r="L79" s="17">
        <v>30</v>
      </c>
      <c r="M79" s="19">
        <f t="shared" si="2"/>
        <v>0</v>
      </c>
      <c r="N79" s="17">
        <v>0</v>
      </c>
      <c r="O79" s="17">
        <v>0</v>
      </c>
      <c r="P79" s="20"/>
      <c r="Q79" s="18" t="s">
        <v>142</v>
      </c>
      <c r="R79" s="21"/>
      <c r="S79" s="17">
        <v>3220887601</v>
      </c>
      <c r="T79" s="20"/>
      <c r="U79" s="17" t="s">
        <v>109</v>
      </c>
    </row>
    <row r="80" spans="1:21" ht="15.75" customHeight="1">
      <c r="A80" s="13">
        <v>10</v>
      </c>
      <c r="B80" s="14" t="s">
        <v>103</v>
      </c>
      <c r="C80" s="14" t="s">
        <v>104</v>
      </c>
      <c r="D80" s="15" t="s">
        <v>132</v>
      </c>
      <c r="E80" s="16">
        <v>44566</v>
      </c>
      <c r="F80" s="17">
        <v>4</v>
      </c>
      <c r="G80" s="17" t="s">
        <v>133</v>
      </c>
      <c r="H80" s="17" t="s">
        <v>107</v>
      </c>
      <c r="I80" s="17">
        <v>14</v>
      </c>
      <c r="J80" s="17">
        <v>28</v>
      </c>
      <c r="K80" s="17">
        <v>4.5999999999999996</v>
      </c>
      <c r="L80" s="17">
        <v>36</v>
      </c>
      <c r="M80" s="19">
        <f t="shared" si="2"/>
        <v>0</v>
      </c>
      <c r="N80" s="17">
        <v>0</v>
      </c>
      <c r="O80" s="17">
        <v>0</v>
      </c>
      <c r="P80" s="20"/>
      <c r="Q80" s="18" t="s">
        <v>143</v>
      </c>
      <c r="R80" s="21"/>
      <c r="S80" s="17">
        <v>3220887601</v>
      </c>
      <c r="T80" s="20"/>
      <c r="U80" s="17" t="s">
        <v>109</v>
      </c>
    </row>
    <row r="81" spans="1:21" ht="15.75" customHeight="1">
      <c r="A81" s="13">
        <v>11</v>
      </c>
      <c r="B81" s="14" t="s">
        <v>103</v>
      </c>
      <c r="C81" s="14" t="s">
        <v>104</v>
      </c>
      <c r="D81" s="15" t="s">
        <v>132</v>
      </c>
      <c r="E81" s="16">
        <v>44566</v>
      </c>
      <c r="F81" s="17">
        <v>4</v>
      </c>
      <c r="G81" s="17" t="s">
        <v>133</v>
      </c>
      <c r="H81" s="17" t="s">
        <v>115</v>
      </c>
      <c r="I81" s="17">
        <v>1</v>
      </c>
      <c r="J81" s="17">
        <v>2</v>
      </c>
      <c r="K81" s="17">
        <v>1.7</v>
      </c>
      <c r="L81" s="17">
        <v>25</v>
      </c>
      <c r="M81" s="19">
        <f t="shared" si="2"/>
        <v>0</v>
      </c>
      <c r="N81" s="17">
        <v>0</v>
      </c>
      <c r="O81" s="17">
        <v>0</v>
      </c>
      <c r="P81" s="20"/>
      <c r="Q81" s="18" t="s">
        <v>144</v>
      </c>
      <c r="R81" s="21"/>
      <c r="S81" s="17">
        <v>3220887601</v>
      </c>
      <c r="T81" s="20"/>
      <c r="U81" s="17" t="s">
        <v>109</v>
      </c>
    </row>
    <row r="82" spans="1:21" ht="15.75" customHeight="1">
      <c r="A82" s="13">
        <v>12</v>
      </c>
      <c r="B82" s="14" t="s">
        <v>103</v>
      </c>
      <c r="C82" s="14" t="s">
        <v>113</v>
      </c>
      <c r="D82" s="15" t="s">
        <v>145</v>
      </c>
      <c r="E82" s="16">
        <v>44567</v>
      </c>
      <c r="F82" s="17">
        <v>4</v>
      </c>
      <c r="G82" s="17" t="s">
        <v>133</v>
      </c>
      <c r="H82" s="17" t="s">
        <v>115</v>
      </c>
      <c r="I82" s="17">
        <v>17</v>
      </c>
      <c r="J82" s="17">
        <v>24</v>
      </c>
      <c r="K82" s="18">
        <v>3</v>
      </c>
      <c r="L82" s="17">
        <v>13</v>
      </c>
      <c r="M82" s="19">
        <f t="shared" si="2"/>
        <v>0</v>
      </c>
      <c r="N82" s="17">
        <v>0</v>
      </c>
      <c r="O82" s="17">
        <v>0</v>
      </c>
      <c r="P82" s="20"/>
      <c r="Q82" s="18" t="s">
        <v>146</v>
      </c>
      <c r="R82" s="22"/>
      <c r="S82" s="17">
        <v>3220285701</v>
      </c>
      <c r="T82" s="20"/>
      <c r="U82" s="17" t="s">
        <v>117</v>
      </c>
    </row>
    <row r="83" spans="1:21" ht="15.75" customHeight="1">
      <c r="A83" s="13">
        <v>13</v>
      </c>
      <c r="B83" s="14" t="s">
        <v>103</v>
      </c>
      <c r="C83" s="14" t="s">
        <v>113</v>
      </c>
      <c r="D83" s="15" t="s">
        <v>145</v>
      </c>
      <c r="E83" s="16">
        <v>44567</v>
      </c>
      <c r="F83" s="17">
        <v>4</v>
      </c>
      <c r="G83" s="17" t="s">
        <v>133</v>
      </c>
      <c r="H83" s="17" t="s">
        <v>115</v>
      </c>
      <c r="I83" s="17">
        <v>17</v>
      </c>
      <c r="J83" s="17">
        <v>28</v>
      </c>
      <c r="K83" s="17">
        <v>1.2</v>
      </c>
      <c r="L83" s="17">
        <v>14</v>
      </c>
      <c r="M83" s="19">
        <f t="shared" si="2"/>
        <v>0</v>
      </c>
      <c r="N83" s="17">
        <v>0</v>
      </c>
      <c r="O83" s="17">
        <v>0</v>
      </c>
      <c r="P83" s="20"/>
      <c r="Q83" s="18" t="s">
        <v>147</v>
      </c>
      <c r="R83" s="21"/>
      <c r="S83" s="17">
        <v>3220285701</v>
      </c>
      <c r="T83" s="20"/>
      <c r="U83" s="17" t="s">
        <v>117</v>
      </c>
    </row>
    <row r="84" spans="1:21" ht="15.75" customHeight="1">
      <c r="A84" s="13">
        <v>14</v>
      </c>
      <c r="B84" s="14" t="s">
        <v>103</v>
      </c>
      <c r="C84" s="14" t="s">
        <v>113</v>
      </c>
      <c r="D84" s="15" t="s">
        <v>145</v>
      </c>
      <c r="E84" s="16">
        <v>44567</v>
      </c>
      <c r="F84" s="17">
        <v>4</v>
      </c>
      <c r="G84" s="17" t="s">
        <v>133</v>
      </c>
      <c r="H84" s="17" t="s">
        <v>115</v>
      </c>
      <c r="I84" s="17">
        <v>18</v>
      </c>
      <c r="J84" s="17">
        <v>11</v>
      </c>
      <c r="K84" s="17">
        <v>2.5</v>
      </c>
      <c r="L84" s="17">
        <v>15</v>
      </c>
      <c r="M84" s="19">
        <f t="shared" si="2"/>
        <v>0</v>
      </c>
      <c r="N84" s="17">
        <v>0</v>
      </c>
      <c r="O84" s="17">
        <v>0</v>
      </c>
      <c r="P84" s="20"/>
      <c r="Q84" s="18" t="s">
        <v>148</v>
      </c>
      <c r="R84" s="21"/>
      <c r="S84" s="17">
        <v>3220285701</v>
      </c>
      <c r="T84" s="20"/>
      <c r="U84" s="17" t="s">
        <v>117</v>
      </c>
    </row>
    <row r="85" spans="1:21" ht="15.75" customHeight="1">
      <c r="A85" s="13">
        <v>15</v>
      </c>
      <c r="B85" s="14" t="s">
        <v>103</v>
      </c>
      <c r="C85" s="14" t="s">
        <v>113</v>
      </c>
      <c r="D85" s="15" t="s">
        <v>145</v>
      </c>
      <c r="E85" s="16">
        <v>44567</v>
      </c>
      <c r="F85" s="17">
        <v>4</v>
      </c>
      <c r="G85" s="17" t="s">
        <v>133</v>
      </c>
      <c r="H85" s="17" t="s">
        <v>115</v>
      </c>
      <c r="I85" s="17">
        <v>28</v>
      </c>
      <c r="J85" s="17">
        <v>18</v>
      </c>
      <c r="K85" s="17">
        <v>3.4</v>
      </c>
      <c r="L85" s="17">
        <v>17</v>
      </c>
      <c r="M85" s="19">
        <f t="shared" si="2"/>
        <v>0</v>
      </c>
      <c r="N85" s="17">
        <v>0</v>
      </c>
      <c r="O85" s="17">
        <v>0</v>
      </c>
      <c r="P85" s="20"/>
      <c r="Q85" s="18" t="s">
        <v>149</v>
      </c>
      <c r="R85" s="21"/>
      <c r="S85" s="17">
        <v>3220285701</v>
      </c>
      <c r="T85" s="20"/>
      <c r="U85" s="17" t="s">
        <v>117</v>
      </c>
    </row>
    <row r="86" spans="1:21" ht="15.75" customHeight="1">
      <c r="A86" s="13">
        <v>16</v>
      </c>
      <c r="B86" s="14" t="s">
        <v>103</v>
      </c>
      <c r="C86" s="14" t="s">
        <v>113</v>
      </c>
      <c r="D86" s="15" t="s">
        <v>145</v>
      </c>
      <c r="E86" s="16">
        <v>44567</v>
      </c>
      <c r="F86" s="17">
        <v>4</v>
      </c>
      <c r="G86" s="17" t="s">
        <v>133</v>
      </c>
      <c r="H86" s="17" t="s">
        <v>107</v>
      </c>
      <c r="I86" s="17">
        <v>39</v>
      </c>
      <c r="J86" s="17">
        <v>1</v>
      </c>
      <c r="K86" s="18">
        <v>1.4</v>
      </c>
      <c r="L86" s="17">
        <v>9</v>
      </c>
      <c r="M86" s="19">
        <f t="shared" si="2"/>
        <v>0</v>
      </c>
      <c r="N86" s="17">
        <v>0</v>
      </c>
      <c r="O86" s="17">
        <v>0</v>
      </c>
      <c r="P86" s="20"/>
      <c r="Q86" s="18" t="s">
        <v>150</v>
      </c>
      <c r="R86" s="21"/>
      <c r="S86" s="17">
        <v>3220282001</v>
      </c>
      <c r="T86" s="20"/>
      <c r="U86" s="17" t="s">
        <v>117</v>
      </c>
    </row>
    <row r="87" spans="1:21" ht="15.75" customHeight="1">
      <c r="A87" s="13">
        <v>17</v>
      </c>
      <c r="B87" s="14" t="s">
        <v>103</v>
      </c>
      <c r="C87" s="14" t="s">
        <v>113</v>
      </c>
      <c r="D87" s="15" t="s">
        <v>145</v>
      </c>
      <c r="E87" s="16">
        <v>44567</v>
      </c>
      <c r="F87" s="17">
        <v>4</v>
      </c>
      <c r="G87" s="17" t="s">
        <v>133</v>
      </c>
      <c r="H87" s="17" t="s">
        <v>107</v>
      </c>
      <c r="I87" s="17">
        <v>39</v>
      </c>
      <c r="J87" s="17">
        <v>46</v>
      </c>
      <c r="K87" s="18">
        <v>0.7</v>
      </c>
      <c r="L87" s="17">
        <v>7</v>
      </c>
      <c r="M87" s="19">
        <f t="shared" si="2"/>
        <v>0</v>
      </c>
      <c r="N87" s="17">
        <v>0</v>
      </c>
      <c r="O87" s="17">
        <v>0</v>
      </c>
      <c r="P87" s="20"/>
      <c r="Q87" s="18" t="s">
        <v>151</v>
      </c>
      <c r="R87" s="21"/>
      <c r="S87" s="17">
        <v>3220282001</v>
      </c>
      <c r="T87" s="20"/>
      <c r="U87" s="17" t="s">
        <v>117</v>
      </c>
    </row>
    <row r="88" spans="1:21" ht="15.75" customHeight="1">
      <c r="A88" s="13">
        <v>18</v>
      </c>
      <c r="B88" s="14" t="s">
        <v>103</v>
      </c>
      <c r="C88" s="14" t="s">
        <v>113</v>
      </c>
      <c r="D88" s="15" t="s">
        <v>145</v>
      </c>
      <c r="E88" s="16">
        <v>44567</v>
      </c>
      <c r="F88" s="17">
        <v>4</v>
      </c>
      <c r="G88" s="17" t="s">
        <v>133</v>
      </c>
      <c r="H88" s="17" t="s">
        <v>115</v>
      </c>
      <c r="I88" s="17">
        <v>43</v>
      </c>
      <c r="J88" s="17">
        <v>10</v>
      </c>
      <c r="K88" s="17">
        <v>0.6</v>
      </c>
      <c r="L88" s="17">
        <v>4</v>
      </c>
      <c r="M88" s="19">
        <f t="shared" si="2"/>
        <v>0</v>
      </c>
      <c r="N88" s="17">
        <v>0</v>
      </c>
      <c r="O88" s="17">
        <v>0</v>
      </c>
      <c r="P88" s="20"/>
      <c r="Q88" s="18" t="s">
        <v>152</v>
      </c>
      <c r="R88" s="21"/>
      <c r="S88" s="17">
        <v>3220282001</v>
      </c>
      <c r="T88" s="20"/>
      <c r="U88" s="17" t="s">
        <v>117</v>
      </c>
    </row>
    <row r="89" spans="1:21" ht="15.75" customHeight="1">
      <c r="A89" s="13">
        <v>19</v>
      </c>
      <c r="B89" s="14" t="s">
        <v>103</v>
      </c>
      <c r="C89" s="14" t="s">
        <v>113</v>
      </c>
      <c r="D89" s="15" t="s">
        <v>145</v>
      </c>
      <c r="E89" s="16">
        <v>44567</v>
      </c>
      <c r="F89" s="17">
        <v>4</v>
      </c>
      <c r="G89" s="17" t="s">
        <v>133</v>
      </c>
      <c r="H89" s="17" t="s">
        <v>115</v>
      </c>
      <c r="I89" s="17">
        <v>43</v>
      </c>
      <c r="J89" s="17">
        <v>9</v>
      </c>
      <c r="K89" s="17">
        <v>0.9</v>
      </c>
      <c r="L89" s="17">
        <v>6</v>
      </c>
      <c r="M89" s="19">
        <f t="shared" si="2"/>
        <v>0</v>
      </c>
      <c r="N89" s="17">
        <v>0</v>
      </c>
      <c r="O89" s="17">
        <v>0</v>
      </c>
      <c r="P89" s="20"/>
      <c r="Q89" s="18" t="s">
        <v>153</v>
      </c>
      <c r="R89" s="21"/>
      <c r="S89" s="17">
        <v>3220282001</v>
      </c>
      <c r="T89" s="20"/>
      <c r="U89" s="17" t="s">
        <v>117</v>
      </c>
    </row>
    <row r="90" spans="1:21" ht="15.75" customHeight="1">
      <c r="A90" s="13">
        <v>20</v>
      </c>
      <c r="B90" s="14" t="s">
        <v>103</v>
      </c>
      <c r="C90" s="14" t="s">
        <v>113</v>
      </c>
      <c r="D90" s="15" t="s">
        <v>145</v>
      </c>
      <c r="E90" s="16">
        <v>44567</v>
      </c>
      <c r="F90" s="17">
        <v>2</v>
      </c>
      <c r="G90" s="17" t="s">
        <v>133</v>
      </c>
      <c r="H90" s="17" t="s">
        <v>115</v>
      </c>
      <c r="I90" s="17">
        <v>45</v>
      </c>
      <c r="J90" s="17">
        <v>16</v>
      </c>
      <c r="K90" s="18">
        <v>0.9</v>
      </c>
      <c r="L90" s="17">
        <v>5</v>
      </c>
      <c r="M90" s="19">
        <f t="shared" si="2"/>
        <v>0</v>
      </c>
      <c r="N90" s="17">
        <v>0</v>
      </c>
      <c r="O90" s="17">
        <v>0</v>
      </c>
      <c r="P90" s="20"/>
      <c r="Q90" s="18" t="s">
        <v>154</v>
      </c>
      <c r="R90" s="21"/>
      <c r="S90" s="17">
        <v>3220282001</v>
      </c>
      <c r="T90" s="20"/>
      <c r="U90" s="17" t="s">
        <v>117</v>
      </c>
    </row>
    <row r="91" spans="1:21" ht="15.75" customHeight="1">
      <c r="A91" s="13">
        <v>21</v>
      </c>
      <c r="B91" s="14" t="s">
        <v>103</v>
      </c>
      <c r="C91" s="14" t="s">
        <v>113</v>
      </c>
      <c r="D91" s="15" t="s">
        <v>145</v>
      </c>
      <c r="E91" s="16">
        <v>44567</v>
      </c>
      <c r="F91" s="17">
        <v>2</v>
      </c>
      <c r="G91" s="17" t="s">
        <v>133</v>
      </c>
      <c r="H91" s="17" t="s">
        <v>115</v>
      </c>
      <c r="I91" s="17">
        <v>46</v>
      </c>
      <c r="J91" s="17">
        <v>1</v>
      </c>
      <c r="K91" s="18">
        <v>2.2999999999999998</v>
      </c>
      <c r="L91" s="17">
        <v>19</v>
      </c>
      <c r="M91" s="19">
        <f t="shared" si="2"/>
        <v>0</v>
      </c>
      <c r="N91" s="17">
        <v>0</v>
      </c>
      <c r="O91" s="17">
        <v>0</v>
      </c>
      <c r="P91" s="20"/>
      <c r="Q91" s="18" t="s">
        <v>155</v>
      </c>
      <c r="R91" s="21"/>
      <c r="S91" s="17">
        <v>3220282001</v>
      </c>
      <c r="T91" s="20"/>
      <c r="U91" s="17" t="s">
        <v>117</v>
      </c>
    </row>
    <row r="92" spans="1:21" ht="15.75" customHeight="1">
      <c r="A92" s="13">
        <v>22</v>
      </c>
      <c r="B92" s="14" t="s">
        <v>103</v>
      </c>
      <c r="C92" s="14" t="s">
        <v>113</v>
      </c>
      <c r="D92" s="15" t="s">
        <v>145</v>
      </c>
      <c r="E92" s="16">
        <v>44567</v>
      </c>
      <c r="F92" s="17">
        <v>2</v>
      </c>
      <c r="G92" s="17" t="s">
        <v>133</v>
      </c>
      <c r="H92" s="17" t="s">
        <v>156</v>
      </c>
      <c r="I92" s="17">
        <v>46</v>
      </c>
      <c r="J92" s="17">
        <v>13</v>
      </c>
      <c r="K92" s="17">
        <v>1</v>
      </c>
      <c r="L92" s="17">
        <v>8</v>
      </c>
      <c r="M92" s="19">
        <f t="shared" si="2"/>
        <v>0</v>
      </c>
      <c r="N92" s="17">
        <v>0</v>
      </c>
      <c r="O92" s="17">
        <v>0</v>
      </c>
      <c r="P92" s="20"/>
      <c r="Q92" s="18" t="s">
        <v>157</v>
      </c>
      <c r="R92" s="21"/>
      <c r="S92" s="17">
        <v>3220282001</v>
      </c>
      <c r="T92" s="20"/>
      <c r="U92" s="17" t="s">
        <v>117</v>
      </c>
    </row>
    <row r="93" spans="1:21" ht="15.75" customHeight="1">
      <c r="A93" s="13">
        <v>23</v>
      </c>
      <c r="B93" s="14" t="s">
        <v>103</v>
      </c>
      <c r="C93" s="14" t="s">
        <v>113</v>
      </c>
      <c r="D93" s="15" t="s">
        <v>145</v>
      </c>
      <c r="E93" s="16">
        <v>44567</v>
      </c>
      <c r="F93" s="17">
        <v>2</v>
      </c>
      <c r="G93" s="17" t="s">
        <v>133</v>
      </c>
      <c r="H93" s="17" t="s">
        <v>115</v>
      </c>
      <c r="I93" s="17">
        <v>74</v>
      </c>
      <c r="J93" s="17">
        <v>1</v>
      </c>
      <c r="K93" s="17">
        <v>2.2000000000000002</v>
      </c>
      <c r="L93" s="17">
        <v>10</v>
      </c>
      <c r="M93" s="19">
        <f t="shared" si="2"/>
        <v>0</v>
      </c>
      <c r="N93" s="17">
        <v>0</v>
      </c>
      <c r="O93" s="17">
        <v>0</v>
      </c>
      <c r="P93" s="20"/>
      <c r="Q93" s="18" t="s">
        <v>158</v>
      </c>
      <c r="R93" s="21"/>
      <c r="S93" s="17">
        <v>3220285301</v>
      </c>
      <c r="T93" s="20"/>
      <c r="U93" s="17" t="s">
        <v>117</v>
      </c>
    </row>
    <row r="94" spans="1:21" ht="15.75" customHeight="1">
      <c r="A94" s="13">
        <v>24</v>
      </c>
      <c r="B94" s="14" t="s">
        <v>103</v>
      </c>
      <c r="C94" s="14" t="s">
        <v>113</v>
      </c>
      <c r="D94" s="15" t="s">
        <v>145</v>
      </c>
      <c r="E94" s="16">
        <v>44567</v>
      </c>
      <c r="F94" s="17">
        <v>2</v>
      </c>
      <c r="G94" s="17" t="s">
        <v>133</v>
      </c>
      <c r="H94" s="17" t="s">
        <v>115</v>
      </c>
      <c r="I94" s="17">
        <v>77</v>
      </c>
      <c r="J94" s="17">
        <v>3</v>
      </c>
      <c r="K94" s="17">
        <v>0.5</v>
      </c>
      <c r="L94" s="17">
        <v>4</v>
      </c>
      <c r="M94" s="19">
        <f t="shared" si="2"/>
        <v>0</v>
      </c>
      <c r="N94" s="17">
        <v>0</v>
      </c>
      <c r="O94" s="17">
        <v>0</v>
      </c>
      <c r="P94" s="20"/>
      <c r="Q94" s="18" t="s">
        <v>159</v>
      </c>
      <c r="R94" s="21"/>
      <c r="S94" s="17">
        <v>3220285301</v>
      </c>
      <c r="T94" s="20"/>
      <c r="U94" s="17" t="s">
        <v>117</v>
      </c>
    </row>
    <row r="95" spans="1:21" ht="15.75" customHeight="1">
      <c r="A95" s="13">
        <v>25</v>
      </c>
      <c r="B95" s="14" t="s">
        <v>103</v>
      </c>
      <c r="C95" s="14" t="s">
        <v>113</v>
      </c>
      <c r="D95" s="15" t="s">
        <v>145</v>
      </c>
      <c r="E95" s="16">
        <v>44567</v>
      </c>
      <c r="F95" s="17">
        <v>2</v>
      </c>
      <c r="G95" s="17" t="s">
        <v>133</v>
      </c>
      <c r="H95" s="17" t="s">
        <v>115</v>
      </c>
      <c r="I95" s="17">
        <v>82</v>
      </c>
      <c r="J95" s="17">
        <v>14</v>
      </c>
      <c r="K95" s="17">
        <v>3.7</v>
      </c>
      <c r="L95" s="17">
        <v>20</v>
      </c>
      <c r="M95" s="19">
        <f t="shared" si="2"/>
        <v>0</v>
      </c>
      <c r="N95" s="17">
        <v>0</v>
      </c>
      <c r="O95" s="17">
        <v>0</v>
      </c>
      <c r="P95" s="20"/>
      <c r="Q95" s="18" t="s">
        <v>160</v>
      </c>
      <c r="R95" s="21"/>
      <c r="S95" s="17">
        <v>3220285301</v>
      </c>
      <c r="T95" s="20"/>
      <c r="U95" s="17" t="s">
        <v>117</v>
      </c>
    </row>
    <row r="96" spans="1:21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</row>
    <row r="97" spans="1:21" ht="15.75" customHeight="1">
      <c r="A97" s="322" t="s">
        <v>161</v>
      </c>
      <c r="B97" s="323"/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4"/>
    </row>
    <row r="98" spans="1:21" ht="15.75" customHeight="1">
      <c r="A98" s="13">
        <v>1</v>
      </c>
      <c r="B98" s="14" t="s">
        <v>103</v>
      </c>
      <c r="C98" s="14" t="s">
        <v>104</v>
      </c>
      <c r="D98" s="15" t="s">
        <v>162</v>
      </c>
      <c r="E98" s="16">
        <v>44566</v>
      </c>
      <c r="F98" s="17">
        <v>4</v>
      </c>
      <c r="G98" s="17" t="s">
        <v>163</v>
      </c>
      <c r="H98" s="17" t="s">
        <v>107</v>
      </c>
      <c r="I98" s="17">
        <v>1</v>
      </c>
      <c r="J98" s="17">
        <v>11</v>
      </c>
      <c r="K98" s="17">
        <v>3.7</v>
      </c>
      <c r="L98" s="17">
        <v>43</v>
      </c>
      <c r="M98" s="19">
        <f t="shared" ref="M98:M103" si="3">N98+O98</f>
        <v>41</v>
      </c>
      <c r="N98" s="17">
        <v>4</v>
      </c>
      <c r="O98" s="17">
        <v>37</v>
      </c>
      <c r="P98" s="20"/>
      <c r="Q98" s="18" t="s">
        <v>164</v>
      </c>
      <c r="R98" s="21"/>
      <c r="S98" s="17">
        <v>3220887601</v>
      </c>
      <c r="T98" s="20"/>
      <c r="U98" s="17" t="s">
        <v>109</v>
      </c>
    </row>
    <row r="99" spans="1:21" ht="15.75" customHeight="1">
      <c r="A99" s="13">
        <v>2</v>
      </c>
      <c r="B99" s="14" t="s">
        <v>103</v>
      </c>
      <c r="C99" s="14" t="s">
        <v>104</v>
      </c>
      <c r="D99" s="15" t="s">
        <v>162</v>
      </c>
      <c r="E99" s="16">
        <v>44566</v>
      </c>
      <c r="F99" s="17">
        <v>4</v>
      </c>
      <c r="G99" s="17" t="s">
        <v>163</v>
      </c>
      <c r="H99" s="17" t="s">
        <v>107</v>
      </c>
      <c r="I99" s="17">
        <v>13</v>
      </c>
      <c r="J99" s="17">
        <v>1</v>
      </c>
      <c r="K99" s="17">
        <v>2.4</v>
      </c>
      <c r="L99" s="17">
        <v>18</v>
      </c>
      <c r="M99" s="19">
        <f t="shared" si="3"/>
        <v>17</v>
      </c>
      <c r="N99" s="17">
        <v>0</v>
      </c>
      <c r="O99" s="17">
        <v>17</v>
      </c>
      <c r="P99" s="20"/>
      <c r="Q99" s="18" t="s">
        <v>165</v>
      </c>
      <c r="R99" s="21"/>
      <c r="S99" s="17">
        <v>3220887601</v>
      </c>
      <c r="T99" s="20"/>
      <c r="U99" s="17" t="s">
        <v>109</v>
      </c>
    </row>
    <row r="100" spans="1:21" ht="15.75" customHeight="1">
      <c r="A100" s="13">
        <v>3</v>
      </c>
      <c r="B100" s="14" t="s">
        <v>103</v>
      </c>
      <c r="C100" s="14" t="s">
        <v>104</v>
      </c>
      <c r="D100" s="15" t="s">
        <v>162</v>
      </c>
      <c r="E100" s="16">
        <v>44566</v>
      </c>
      <c r="F100" s="17">
        <v>4</v>
      </c>
      <c r="G100" s="17" t="s">
        <v>163</v>
      </c>
      <c r="H100" s="17" t="s">
        <v>107</v>
      </c>
      <c r="I100" s="17">
        <v>14</v>
      </c>
      <c r="J100" s="17">
        <v>2</v>
      </c>
      <c r="K100" s="17">
        <v>0.1</v>
      </c>
      <c r="L100" s="17">
        <v>3</v>
      </c>
      <c r="M100" s="19">
        <f t="shared" si="3"/>
        <v>3</v>
      </c>
      <c r="N100" s="17">
        <v>0</v>
      </c>
      <c r="O100" s="17">
        <v>3</v>
      </c>
      <c r="P100" s="20"/>
      <c r="Q100" s="18" t="s">
        <v>166</v>
      </c>
      <c r="R100" s="21"/>
      <c r="S100" s="17">
        <v>3220887601</v>
      </c>
      <c r="T100" s="20"/>
      <c r="U100" s="17" t="s">
        <v>109</v>
      </c>
    </row>
    <row r="101" spans="1:21" ht="15.75" customHeight="1">
      <c r="A101" s="13">
        <v>4</v>
      </c>
      <c r="B101" s="14" t="s">
        <v>103</v>
      </c>
      <c r="C101" s="14" t="s">
        <v>104</v>
      </c>
      <c r="D101" s="15" t="s">
        <v>162</v>
      </c>
      <c r="E101" s="16">
        <v>44566</v>
      </c>
      <c r="F101" s="17">
        <v>4</v>
      </c>
      <c r="G101" s="17" t="s">
        <v>163</v>
      </c>
      <c r="H101" s="17" t="s">
        <v>107</v>
      </c>
      <c r="I101" s="17">
        <v>76</v>
      </c>
      <c r="J101" s="17">
        <v>19</v>
      </c>
      <c r="K101" s="17">
        <v>0.6</v>
      </c>
      <c r="L101" s="17">
        <v>4</v>
      </c>
      <c r="M101" s="19">
        <f t="shared" si="3"/>
        <v>4</v>
      </c>
      <c r="N101" s="17">
        <v>0</v>
      </c>
      <c r="O101" s="17">
        <v>4</v>
      </c>
      <c r="P101" s="20"/>
      <c r="Q101" s="18" t="s">
        <v>167</v>
      </c>
      <c r="R101" s="21"/>
      <c r="S101" s="17">
        <v>3220887001</v>
      </c>
      <c r="T101" s="20"/>
      <c r="U101" s="17" t="s">
        <v>109</v>
      </c>
    </row>
    <row r="102" spans="1:21" ht="15.75" customHeight="1">
      <c r="A102" s="13">
        <v>5</v>
      </c>
      <c r="B102" s="14" t="s">
        <v>103</v>
      </c>
      <c r="C102" s="14" t="s">
        <v>104</v>
      </c>
      <c r="D102" s="15" t="s">
        <v>162</v>
      </c>
      <c r="E102" s="16">
        <v>44566</v>
      </c>
      <c r="F102" s="17">
        <v>2</v>
      </c>
      <c r="G102" s="17" t="s">
        <v>163</v>
      </c>
      <c r="H102" s="17" t="s">
        <v>107</v>
      </c>
      <c r="I102" s="17">
        <v>56</v>
      </c>
      <c r="J102" s="17">
        <v>10</v>
      </c>
      <c r="K102" s="17">
        <v>3</v>
      </c>
      <c r="L102" s="17">
        <v>39</v>
      </c>
      <c r="M102" s="19">
        <f t="shared" si="3"/>
        <v>39</v>
      </c>
      <c r="N102" s="17">
        <v>0</v>
      </c>
      <c r="O102" s="17">
        <v>39</v>
      </c>
      <c r="P102" s="20"/>
      <c r="Q102" s="18" t="s">
        <v>168</v>
      </c>
      <c r="R102" s="21"/>
      <c r="S102" s="17">
        <v>3220882901</v>
      </c>
      <c r="T102" s="20"/>
      <c r="U102" s="17" t="s">
        <v>109</v>
      </c>
    </row>
    <row r="103" spans="1:21" ht="15.75" customHeight="1">
      <c r="A103" s="13">
        <v>6</v>
      </c>
      <c r="B103" s="14" t="s">
        <v>103</v>
      </c>
      <c r="C103" s="14" t="s">
        <v>113</v>
      </c>
      <c r="D103" s="15" t="s">
        <v>169</v>
      </c>
      <c r="E103" s="16">
        <v>44567</v>
      </c>
      <c r="F103" s="17">
        <v>2</v>
      </c>
      <c r="G103" s="17" t="s">
        <v>163</v>
      </c>
      <c r="H103" s="17" t="s">
        <v>107</v>
      </c>
      <c r="I103" s="17">
        <v>64</v>
      </c>
      <c r="J103" s="17">
        <v>16</v>
      </c>
      <c r="K103" s="17">
        <v>5.0999999999999996</v>
      </c>
      <c r="L103" s="17">
        <v>36</v>
      </c>
      <c r="M103" s="19">
        <f t="shared" si="3"/>
        <v>36</v>
      </c>
      <c r="N103" s="17">
        <v>0</v>
      </c>
      <c r="O103" s="17">
        <v>36</v>
      </c>
      <c r="P103" s="20"/>
      <c r="Q103" s="18" t="s">
        <v>170</v>
      </c>
      <c r="R103" s="21"/>
      <c r="S103" s="17">
        <v>3220284401</v>
      </c>
      <c r="T103" s="20"/>
      <c r="U103" s="17" t="s">
        <v>117</v>
      </c>
    </row>
    <row r="104" spans="1:21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</row>
    <row r="105" spans="1:21" ht="15.75" customHeight="1">
      <c r="A105" s="322" t="s">
        <v>171</v>
      </c>
      <c r="B105" s="323"/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4"/>
    </row>
    <row r="106" spans="1:21" ht="15.75" customHeight="1">
      <c r="A106" s="13">
        <v>1</v>
      </c>
      <c r="B106" s="14" t="s">
        <v>103</v>
      </c>
      <c r="C106" s="14" t="s">
        <v>124</v>
      </c>
      <c r="D106" s="15" t="s">
        <v>172</v>
      </c>
      <c r="E106" s="16">
        <v>44565</v>
      </c>
      <c r="F106" s="17">
        <v>2</v>
      </c>
      <c r="G106" s="17" t="s">
        <v>173</v>
      </c>
      <c r="H106" s="17" t="s">
        <v>107</v>
      </c>
      <c r="I106" s="17">
        <v>29</v>
      </c>
      <c r="J106" s="17">
        <v>5</v>
      </c>
      <c r="K106" s="17">
        <v>12.5</v>
      </c>
      <c r="L106" s="17">
        <v>317</v>
      </c>
      <c r="M106" s="19">
        <f t="shared" ref="M106:M120" si="4">N106+O106</f>
        <v>274</v>
      </c>
      <c r="N106" s="17">
        <v>133</v>
      </c>
      <c r="O106" s="17">
        <v>141</v>
      </c>
      <c r="P106" s="20"/>
      <c r="Q106" s="18" t="s">
        <v>174</v>
      </c>
      <c r="R106" s="21">
        <f>23589*0.5</f>
        <v>11794.5</v>
      </c>
      <c r="S106" s="17">
        <v>3220881701</v>
      </c>
      <c r="T106" s="20"/>
      <c r="U106" s="17" t="s">
        <v>109</v>
      </c>
    </row>
    <row r="107" spans="1:21" ht="15.75" customHeight="1">
      <c r="A107" s="13">
        <v>2</v>
      </c>
      <c r="B107" s="14" t="s">
        <v>103</v>
      </c>
      <c r="C107" s="14" t="s">
        <v>124</v>
      </c>
      <c r="D107" s="15" t="s">
        <v>172</v>
      </c>
      <c r="E107" s="16">
        <v>44565</v>
      </c>
      <c r="F107" s="17">
        <v>2</v>
      </c>
      <c r="G107" s="17" t="s">
        <v>173</v>
      </c>
      <c r="H107" s="17" t="s">
        <v>107</v>
      </c>
      <c r="I107" s="17">
        <v>29</v>
      </c>
      <c r="J107" s="17">
        <v>9</v>
      </c>
      <c r="K107" s="17">
        <v>2.2000000000000002</v>
      </c>
      <c r="L107" s="17">
        <v>69</v>
      </c>
      <c r="M107" s="19">
        <f t="shared" si="4"/>
        <v>60</v>
      </c>
      <c r="N107" s="17">
        <v>26</v>
      </c>
      <c r="O107" s="17">
        <v>34</v>
      </c>
      <c r="P107" s="20"/>
      <c r="Q107" s="18" t="s">
        <v>175</v>
      </c>
      <c r="R107" s="21">
        <f>4520*0.5</f>
        <v>2260</v>
      </c>
      <c r="S107" s="17">
        <v>3220881701</v>
      </c>
      <c r="T107" s="20"/>
      <c r="U107" s="17" t="s">
        <v>109</v>
      </c>
    </row>
    <row r="108" spans="1:21" ht="15.75" customHeight="1">
      <c r="A108" s="13">
        <v>3</v>
      </c>
      <c r="B108" s="14" t="s">
        <v>103</v>
      </c>
      <c r="C108" s="14" t="s">
        <v>124</v>
      </c>
      <c r="D108" s="15" t="s">
        <v>172</v>
      </c>
      <c r="E108" s="16">
        <v>44565</v>
      </c>
      <c r="F108" s="17">
        <v>2</v>
      </c>
      <c r="G108" s="17" t="s">
        <v>173</v>
      </c>
      <c r="H108" s="17" t="s">
        <v>107</v>
      </c>
      <c r="I108" s="17">
        <v>48</v>
      </c>
      <c r="J108" s="17">
        <v>10</v>
      </c>
      <c r="K108" s="17">
        <v>7.7</v>
      </c>
      <c r="L108" s="17">
        <v>132</v>
      </c>
      <c r="M108" s="19">
        <f t="shared" si="4"/>
        <v>116</v>
      </c>
      <c r="N108" s="17">
        <v>51</v>
      </c>
      <c r="O108" s="17">
        <v>65</v>
      </c>
      <c r="P108" s="20"/>
      <c r="Q108" s="18" t="s">
        <v>176</v>
      </c>
      <c r="R108" s="21">
        <f>9893*0.5</f>
        <v>4946.5</v>
      </c>
      <c r="S108" s="17">
        <v>3220882901</v>
      </c>
      <c r="T108" s="20"/>
      <c r="U108" s="17" t="s">
        <v>109</v>
      </c>
    </row>
    <row r="109" spans="1:21" ht="15.75" customHeight="1">
      <c r="A109" s="13">
        <v>4</v>
      </c>
      <c r="B109" s="14" t="s">
        <v>103</v>
      </c>
      <c r="C109" s="14" t="s">
        <v>124</v>
      </c>
      <c r="D109" s="15" t="s">
        <v>172</v>
      </c>
      <c r="E109" s="16">
        <v>44565</v>
      </c>
      <c r="F109" s="17">
        <v>2</v>
      </c>
      <c r="G109" s="17" t="s">
        <v>173</v>
      </c>
      <c r="H109" s="17" t="s">
        <v>107</v>
      </c>
      <c r="I109" s="17">
        <v>48</v>
      </c>
      <c r="J109" s="17">
        <v>22</v>
      </c>
      <c r="K109" s="18">
        <v>1.1000000000000001</v>
      </c>
      <c r="L109" s="17">
        <v>29</v>
      </c>
      <c r="M109" s="19">
        <f t="shared" si="4"/>
        <v>25</v>
      </c>
      <c r="N109" s="17">
        <v>6</v>
      </c>
      <c r="O109" s="17">
        <v>19</v>
      </c>
      <c r="P109" s="20"/>
      <c r="Q109" s="18" t="s">
        <v>177</v>
      </c>
      <c r="R109" s="21">
        <f>1093*0.5</f>
        <v>546.5</v>
      </c>
      <c r="S109" s="17">
        <v>3220882901</v>
      </c>
      <c r="T109" s="20"/>
      <c r="U109" s="17" t="s">
        <v>109</v>
      </c>
    </row>
    <row r="110" spans="1:21" ht="15.75" customHeight="1">
      <c r="A110" s="13">
        <v>5</v>
      </c>
      <c r="B110" s="14" t="s">
        <v>103</v>
      </c>
      <c r="C110" s="14" t="s">
        <v>124</v>
      </c>
      <c r="D110" s="15" t="s">
        <v>172</v>
      </c>
      <c r="E110" s="16">
        <v>44565</v>
      </c>
      <c r="F110" s="17">
        <v>2</v>
      </c>
      <c r="G110" s="17" t="s">
        <v>173</v>
      </c>
      <c r="H110" s="17" t="s">
        <v>107</v>
      </c>
      <c r="I110" s="17">
        <v>54</v>
      </c>
      <c r="J110" s="17" t="s">
        <v>178</v>
      </c>
      <c r="K110" s="17">
        <v>13.8</v>
      </c>
      <c r="L110" s="17">
        <v>205</v>
      </c>
      <c r="M110" s="19">
        <f t="shared" si="4"/>
        <v>176</v>
      </c>
      <c r="N110" s="17">
        <v>64</v>
      </c>
      <c r="O110" s="17">
        <v>112</v>
      </c>
      <c r="P110" s="20"/>
      <c r="Q110" s="18" t="s">
        <v>179</v>
      </c>
      <c r="R110" s="21">
        <f>10220*0.5</f>
        <v>5110</v>
      </c>
      <c r="S110" s="17">
        <v>3220882901</v>
      </c>
      <c r="T110" s="20"/>
      <c r="U110" s="17" t="s">
        <v>109</v>
      </c>
    </row>
    <row r="111" spans="1:21" ht="15.75" customHeight="1">
      <c r="A111" s="13">
        <v>6</v>
      </c>
      <c r="B111" s="14" t="s">
        <v>103</v>
      </c>
      <c r="C111" s="14" t="s">
        <v>124</v>
      </c>
      <c r="D111" s="15" t="s">
        <v>172</v>
      </c>
      <c r="E111" s="16">
        <v>44565</v>
      </c>
      <c r="F111" s="17">
        <v>2</v>
      </c>
      <c r="G111" s="17" t="s">
        <v>173</v>
      </c>
      <c r="H111" s="17" t="s">
        <v>107</v>
      </c>
      <c r="I111" s="17">
        <v>58</v>
      </c>
      <c r="J111" s="17">
        <v>1</v>
      </c>
      <c r="K111" s="17">
        <v>2.2999999999999998</v>
      </c>
      <c r="L111" s="17">
        <v>87</v>
      </c>
      <c r="M111" s="19">
        <f t="shared" si="4"/>
        <v>74</v>
      </c>
      <c r="N111" s="17">
        <v>19</v>
      </c>
      <c r="O111" s="17">
        <v>55</v>
      </c>
      <c r="P111" s="20"/>
      <c r="Q111" s="18" t="s">
        <v>180</v>
      </c>
      <c r="R111" s="21">
        <f>3216*0.5</f>
        <v>1608</v>
      </c>
      <c r="S111" s="17">
        <v>3220882901</v>
      </c>
      <c r="T111" s="20"/>
      <c r="U111" s="17" t="s">
        <v>109</v>
      </c>
    </row>
    <row r="112" spans="1:21" ht="15.75" customHeight="1">
      <c r="A112" s="13">
        <v>7</v>
      </c>
      <c r="B112" s="14" t="s">
        <v>103</v>
      </c>
      <c r="C112" s="14" t="s">
        <v>124</v>
      </c>
      <c r="D112" s="15" t="s">
        <v>172</v>
      </c>
      <c r="E112" s="16">
        <v>44565</v>
      </c>
      <c r="F112" s="17">
        <v>2</v>
      </c>
      <c r="G112" s="17" t="s">
        <v>173</v>
      </c>
      <c r="H112" s="17" t="s">
        <v>107</v>
      </c>
      <c r="I112" s="17">
        <v>64</v>
      </c>
      <c r="J112" s="17">
        <v>1</v>
      </c>
      <c r="K112" s="17">
        <v>10.8</v>
      </c>
      <c r="L112" s="17">
        <v>366</v>
      </c>
      <c r="M112" s="19">
        <f t="shared" si="4"/>
        <v>320</v>
      </c>
      <c r="N112" s="17">
        <v>163</v>
      </c>
      <c r="O112" s="17">
        <v>157</v>
      </c>
      <c r="P112" s="20"/>
      <c r="Q112" s="18" t="s">
        <v>181</v>
      </c>
      <c r="R112" s="21">
        <f>32380*0.5</f>
        <v>16190</v>
      </c>
      <c r="S112" s="17">
        <v>3220882901</v>
      </c>
      <c r="T112" s="20"/>
      <c r="U112" s="17" t="s">
        <v>109</v>
      </c>
    </row>
    <row r="113" spans="1:21" ht="15.75" customHeight="1">
      <c r="A113" s="13">
        <v>8</v>
      </c>
      <c r="B113" s="14" t="s">
        <v>103</v>
      </c>
      <c r="C113" s="14" t="s">
        <v>124</v>
      </c>
      <c r="D113" s="15" t="s">
        <v>172</v>
      </c>
      <c r="E113" s="16">
        <v>44565</v>
      </c>
      <c r="F113" s="17">
        <v>2</v>
      </c>
      <c r="G113" s="17" t="s">
        <v>173</v>
      </c>
      <c r="H113" s="17" t="s">
        <v>107</v>
      </c>
      <c r="I113" s="17">
        <v>88</v>
      </c>
      <c r="J113" s="17">
        <v>5</v>
      </c>
      <c r="K113" s="17">
        <v>19.600000000000001</v>
      </c>
      <c r="L113" s="17">
        <v>592</v>
      </c>
      <c r="M113" s="19">
        <f t="shared" si="4"/>
        <v>514</v>
      </c>
      <c r="N113" s="17">
        <v>258</v>
      </c>
      <c r="O113" s="17">
        <v>256</v>
      </c>
      <c r="P113" s="20"/>
      <c r="Q113" s="18" t="s">
        <v>182</v>
      </c>
      <c r="R113" s="21">
        <f>49782*0.5</f>
        <v>24891</v>
      </c>
      <c r="S113" s="17">
        <v>3220882901</v>
      </c>
      <c r="T113" s="20"/>
      <c r="U113" s="17" t="s">
        <v>109</v>
      </c>
    </row>
    <row r="114" spans="1:21" ht="15.75" customHeight="1">
      <c r="A114" s="13">
        <v>9</v>
      </c>
      <c r="B114" s="14" t="s">
        <v>103</v>
      </c>
      <c r="C114" s="14" t="s">
        <v>113</v>
      </c>
      <c r="D114" s="15" t="s">
        <v>183</v>
      </c>
      <c r="E114" s="16">
        <v>44565</v>
      </c>
      <c r="F114" s="17">
        <v>4</v>
      </c>
      <c r="G114" s="17" t="s">
        <v>173</v>
      </c>
      <c r="H114" s="17" t="s">
        <v>115</v>
      </c>
      <c r="I114" s="17">
        <v>29</v>
      </c>
      <c r="J114" s="17">
        <v>21</v>
      </c>
      <c r="K114" s="17">
        <v>4.3</v>
      </c>
      <c r="L114" s="17">
        <v>278</v>
      </c>
      <c r="M114" s="19">
        <f t="shared" si="4"/>
        <v>254</v>
      </c>
      <c r="N114" s="17">
        <v>101</v>
      </c>
      <c r="O114" s="17">
        <v>153</v>
      </c>
      <c r="P114" s="20"/>
      <c r="Q114" s="18" t="s">
        <v>184</v>
      </c>
      <c r="R114" s="21">
        <f>6584*0.5</f>
        <v>3292</v>
      </c>
      <c r="S114" s="17">
        <v>3220285701</v>
      </c>
      <c r="T114" s="20"/>
      <c r="U114" s="17" t="s">
        <v>117</v>
      </c>
    </row>
    <row r="115" spans="1:21" ht="15.75" customHeight="1">
      <c r="A115" s="13">
        <v>10</v>
      </c>
      <c r="B115" s="14" t="s">
        <v>103</v>
      </c>
      <c r="C115" s="14" t="s">
        <v>104</v>
      </c>
      <c r="D115" s="15" t="s">
        <v>185</v>
      </c>
      <c r="E115" s="16">
        <v>44566</v>
      </c>
      <c r="F115" s="17">
        <v>4</v>
      </c>
      <c r="G115" s="17" t="s">
        <v>173</v>
      </c>
      <c r="H115" s="17" t="s">
        <v>107</v>
      </c>
      <c r="I115" s="17">
        <v>69</v>
      </c>
      <c r="J115" s="17">
        <v>21</v>
      </c>
      <c r="K115" s="17">
        <v>10</v>
      </c>
      <c r="L115" s="17">
        <v>324</v>
      </c>
      <c r="M115" s="19">
        <f t="shared" si="4"/>
        <v>272</v>
      </c>
      <c r="N115" s="17">
        <v>83</v>
      </c>
      <c r="O115" s="17">
        <v>189</v>
      </c>
      <c r="P115" s="20"/>
      <c r="Q115" s="18" t="s">
        <v>186</v>
      </c>
      <c r="R115" s="21">
        <f>17827*0.5</f>
        <v>8913.5</v>
      </c>
      <c r="S115" s="17">
        <v>3220882901</v>
      </c>
      <c r="T115" s="20"/>
      <c r="U115" s="17" t="s">
        <v>109</v>
      </c>
    </row>
    <row r="116" spans="1:21" ht="15.75" customHeight="1">
      <c r="A116" s="13">
        <v>11</v>
      </c>
      <c r="B116" s="14" t="s">
        <v>103</v>
      </c>
      <c r="C116" s="14" t="s">
        <v>104</v>
      </c>
      <c r="D116" s="15" t="s">
        <v>185</v>
      </c>
      <c r="E116" s="16">
        <v>44566</v>
      </c>
      <c r="F116" s="17">
        <v>2</v>
      </c>
      <c r="G116" s="17" t="s">
        <v>173</v>
      </c>
      <c r="H116" s="17" t="s">
        <v>107</v>
      </c>
      <c r="I116" s="17">
        <v>66</v>
      </c>
      <c r="J116" s="17">
        <v>50</v>
      </c>
      <c r="K116" s="17">
        <v>1.6</v>
      </c>
      <c r="L116" s="17">
        <v>33</v>
      </c>
      <c r="M116" s="19">
        <f t="shared" si="4"/>
        <v>27</v>
      </c>
      <c r="N116" s="17">
        <v>8</v>
      </c>
      <c r="O116" s="17">
        <v>19</v>
      </c>
      <c r="P116" s="20"/>
      <c r="Q116" s="17" t="s">
        <v>187</v>
      </c>
      <c r="R116" s="21">
        <f>1823*0.5</f>
        <v>911.5</v>
      </c>
      <c r="S116" s="17">
        <v>3220882901</v>
      </c>
      <c r="T116" s="20"/>
      <c r="U116" s="17" t="s">
        <v>109</v>
      </c>
    </row>
    <row r="117" spans="1:21" ht="15.75" customHeight="1">
      <c r="A117" s="13">
        <v>12</v>
      </c>
      <c r="B117" s="14" t="s">
        <v>103</v>
      </c>
      <c r="C117" s="14" t="s">
        <v>104</v>
      </c>
      <c r="D117" s="15" t="s">
        <v>185</v>
      </c>
      <c r="E117" s="16">
        <v>44566</v>
      </c>
      <c r="F117" s="17">
        <v>4</v>
      </c>
      <c r="G117" s="17" t="s">
        <v>173</v>
      </c>
      <c r="H117" s="17" t="s">
        <v>107</v>
      </c>
      <c r="I117" s="17">
        <v>31</v>
      </c>
      <c r="J117" s="17">
        <v>2</v>
      </c>
      <c r="K117" s="17">
        <v>5.6</v>
      </c>
      <c r="L117" s="17">
        <v>286</v>
      </c>
      <c r="M117" s="19">
        <f t="shared" si="4"/>
        <v>232</v>
      </c>
      <c r="N117" s="17">
        <v>98</v>
      </c>
      <c r="O117" s="17">
        <v>134</v>
      </c>
      <c r="P117" s="20"/>
      <c r="Q117" s="18" t="s">
        <v>188</v>
      </c>
      <c r="R117" s="21">
        <f>16333*0.5</f>
        <v>8166.5</v>
      </c>
      <c r="S117" s="17">
        <v>3220887001</v>
      </c>
      <c r="T117" s="13"/>
      <c r="U117" s="17" t="s">
        <v>109</v>
      </c>
    </row>
    <row r="118" spans="1:21" ht="15.75" customHeight="1">
      <c r="A118" s="13">
        <v>13</v>
      </c>
      <c r="B118" s="14" t="s">
        <v>103</v>
      </c>
      <c r="C118" s="14" t="s">
        <v>104</v>
      </c>
      <c r="D118" s="15" t="s">
        <v>185</v>
      </c>
      <c r="E118" s="16">
        <v>44566</v>
      </c>
      <c r="F118" s="17">
        <v>4</v>
      </c>
      <c r="G118" s="17" t="s">
        <v>173</v>
      </c>
      <c r="H118" s="17" t="s">
        <v>107</v>
      </c>
      <c r="I118" s="17">
        <v>73</v>
      </c>
      <c r="J118" s="17">
        <v>5</v>
      </c>
      <c r="K118" s="17">
        <v>9.5</v>
      </c>
      <c r="L118" s="17">
        <v>277</v>
      </c>
      <c r="M118" s="19">
        <f t="shared" si="4"/>
        <v>240</v>
      </c>
      <c r="N118" s="17">
        <v>25</v>
      </c>
      <c r="O118" s="17">
        <v>215</v>
      </c>
      <c r="P118" s="20"/>
      <c r="Q118" s="18" t="s">
        <v>189</v>
      </c>
      <c r="R118" s="21">
        <f>6168*0.5</f>
        <v>3084</v>
      </c>
      <c r="S118" s="17">
        <v>3220887601</v>
      </c>
      <c r="T118" s="20"/>
      <c r="U118" s="17" t="s">
        <v>109</v>
      </c>
    </row>
    <row r="119" spans="1:21" ht="15.75" customHeight="1">
      <c r="A119" s="13">
        <v>14</v>
      </c>
      <c r="B119" s="14" t="s">
        <v>103</v>
      </c>
      <c r="C119" s="14" t="s">
        <v>104</v>
      </c>
      <c r="D119" s="15" t="s">
        <v>185</v>
      </c>
      <c r="E119" s="16">
        <v>44566</v>
      </c>
      <c r="F119" s="17">
        <v>2</v>
      </c>
      <c r="G119" s="17" t="s">
        <v>173</v>
      </c>
      <c r="H119" s="17" t="s">
        <v>107</v>
      </c>
      <c r="I119" s="17">
        <v>66</v>
      </c>
      <c r="J119" s="17">
        <v>42</v>
      </c>
      <c r="K119" s="17">
        <v>7.7</v>
      </c>
      <c r="L119" s="17">
        <v>175</v>
      </c>
      <c r="M119" s="19">
        <f t="shared" si="4"/>
        <v>151</v>
      </c>
      <c r="N119" s="17">
        <v>2</v>
      </c>
      <c r="O119" s="17">
        <v>149</v>
      </c>
      <c r="P119" s="20"/>
      <c r="Q119" s="18" t="s">
        <v>190</v>
      </c>
      <c r="R119" s="21">
        <f>1495*0.5</f>
        <v>747.5</v>
      </c>
      <c r="S119" s="17">
        <v>3220882901</v>
      </c>
      <c r="T119" s="20"/>
      <c r="U119" s="17" t="s">
        <v>109</v>
      </c>
    </row>
    <row r="120" spans="1:21" ht="15.75" customHeight="1">
      <c r="A120" s="13">
        <v>15</v>
      </c>
      <c r="B120" s="14" t="s">
        <v>103</v>
      </c>
      <c r="C120" s="14" t="s">
        <v>104</v>
      </c>
      <c r="D120" s="15" t="s">
        <v>185</v>
      </c>
      <c r="E120" s="16">
        <v>44566</v>
      </c>
      <c r="F120" s="17">
        <v>4</v>
      </c>
      <c r="G120" s="17" t="s">
        <v>173</v>
      </c>
      <c r="H120" s="17" t="s">
        <v>107</v>
      </c>
      <c r="I120" s="17">
        <v>30</v>
      </c>
      <c r="J120" s="17">
        <v>43</v>
      </c>
      <c r="K120" s="17">
        <v>2.2999999999999998</v>
      </c>
      <c r="L120" s="17">
        <v>128</v>
      </c>
      <c r="M120" s="19">
        <f t="shared" si="4"/>
        <v>102</v>
      </c>
      <c r="N120" s="17">
        <v>57</v>
      </c>
      <c r="O120" s="17">
        <v>45</v>
      </c>
      <c r="P120" s="20"/>
      <c r="Q120" s="18" t="s">
        <v>191</v>
      </c>
      <c r="R120" s="21">
        <f>9729*0.5</f>
        <v>4864.5</v>
      </c>
      <c r="S120" s="17">
        <v>3220887001</v>
      </c>
      <c r="T120" s="20"/>
      <c r="U120" s="17" t="s">
        <v>109</v>
      </c>
    </row>
    <row r="121" spans="1:21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15.75" customHeight="1">
      <c r="A122" s="322" t="s">
        <v>192</v>
      </c>
      <c r="B122" s="323"/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P122" s="323"/>
      <c r="Q122" s="323"/>
      <c r="R122" s="323"/>
      <c r="S122" s="323"/>
      <c r="T122" s="323"/>
      <c r="U122" s="324"/>
    </row>
    <row r="123" spans="1:21" ht="15.75" customHeight="1">
      <c r="A123" s="13">
        <v>1</v>
      </c>
      <c r="B123" s="14" t="s">
        <v>103</v>
      </c>
      <c r="C123" s="14" t="s">
        <v>193</v>
      </c>
      <c r="D123" s="15" t="s">
        <v>194</v>
      </c>
      <c r="E123" s="16">
        <v>44575</v>
      </c>
      <c r="F123" s="17">
        <v>2</v>
      </c>
      <c r="G123" s="17" t="s">
        <v>195</v>
      </c>
      <c r="H123" s="17" t="s">
        <v>107</v>
      </c>
      <c r="I123" s="17">
        <v>6</v>
      </c>
      <c r="J123" s="17">
        <v>27</v>
      </c>
      <c r="K123" s="17">
        <v>4.0999999999999996</v>
      </c>
      <c r="L123" s="17">
        <v>291</v>
      </c>
      <c r="M123" s="19">
        <f t="shared" ref="M123:M177" si="5">N123+O123</f>
        <v>259</v>
      </c>
      <c r="N123" s="17">
        <v>1</v>
      </c>
      <c r="O123" s="17">
        <v>258</v>
      </c>
      <c r="P123" s="20"/>
      <c r="Q123" s="18" t="s">
        <v>196</v>
      </c>
      <c r="R123" s="21">
        <f>2533*0.5</f>
        <v>1266.5</v>
      </c>
      <c r="S123" s="17">
        <v>3220883201</v>
      </c>
      <c r="T123" s="20"/>
      <c r="U123" s="17" t="s">
        <v>197</v>
      </c>
    </row>
    <row r="124" spans="1:21" ht="15.75" customHeight="1">
      <c r="A124" s="13">
        <v>2</v>
      </c>
      <c r="B124" s="14" t="s">
        <v>103</v>
      </c>
      <c r="C124" s="14" t="s">
        <v>193</v>
      </c>
      <c r="D124" s="15" t="s">
        <v>194</v>
      </c>
      <c r="E124" s="16">
        <v>44575</v>
      </c>
      <c r="F124" s="17">
        <v>2</v>
      </c>
      <c r="G124" s="17" t="s">
        <v>195</v>
      </c>
      <c r="H124" s="17" t="s">
        <v>107</v>
      </c>
      <c r="I124" s="17">
        <v>6</v>
      </c>
      <c r="J124" s="17">
        <v>28</v>
      </c>
      <c r="K124" s="18">
        <v>3</v>
      </c>
      <c r="L124" s="17">
        <v>204</v>
      </c>
      <c r="M124" s="19">
        <f t="shared" si="5"/>
        <v>181</v>
      </c>
      <c r="N124" s="17">
        <v>4</v>
      </c>
      <c r="O124" s="17">
        <v>177</v>
      </c>
      <c r="P124" s="20"/>
      <c r="Q124" s="17" t="s">
        <v>198</v>
      </c>
      <c r="R124" s="21">
        <f>2584*0.5</f>
        <v>1292</v>
      </c>
      <c r="S124" s="17">
        <v>3220883201</v>
      </c>
      <c r="T124" s="20"/>
      <c r="U124" s="17" t="s">
        <v>197</v>
      </c>
    </row>
    <row r="125" spans="1:21" ht="15.75" customHeight="1">
      <c r="A125" s="13">
        <v>3</v>
      </c>
      <c r="B125" s="14" t="s">
        <v>103</v>
      </c>
      <c r="C125" s="14" t="s">
        <v>193</v>
      </c>
      <c r="D125" s="15" t="s">
        <v>194</v>
      </c>
      <c r="E125" s="16">
        <v>44575</v>
      </c>
      <c r="F125" s="17">
        <v>2</v>
      </c>
      <c r="G125" s="17" t="s">
        <v>195</v>
      </c>
      <c r="H125" s="17" t="s">
        <v>107</v>
      </c>
      <c r="I125" s="17">
        <v>8</v>
      </c>
      <c r="J125" s="17">
        <v>2</v>
      </c>
      <c r="K125" s="17">
        <v>3.5</v>
      </c>
      <c r="L125" s="17">
        <v>169</v>
      </c>
      <c r="M125" s="19">
        <f t="shared" si="5"/>
        <v>149</v>
      </c>
      <c r="N125" s="17">
        <v>0</v>
      </c>
      <c r="O125" s="17">
        <v>149</v>
      </c>
      <c r="P125" s="20"/>
      <c r="Q125" s="17" t="s">
        <v>199</v>
      </c>
      <c r="R125" s="21">
        <f>1246*0.5</f>
        <v>623</v>
      </c>
      <c r="S125" s="17">
        <v>3220883201</v>
      </c>
      <c r="T125" s="20"/>
      <c r="U125" s="17" t="s">
        <v>197</v>
      </c>
    </row>
    <row r="126" spans="1:21" ht="15.75" customHeight="1">
      <c r="A126" s="13">
        <v>4</v>
      </c>
      <c r="B126" s="14" t="s">
        <v>103</v>
      </c>
      <c r="C126" s="14" t="s">
        <v>193</v>
      </c>
      <c r="D126" s="15" t="s">
        <v>194</v>
      </c>
      <c r="E126" s="16">
        <v>44575</v>
      </c>
      <c r="F126" s="17">
        <v>2</v>
      </c>
      <c r="G126" s="17" t="s">
        <v>195</v>
      </c>
      <c r="H126" s="17" t="s">
        <v>107</v>
      </c>
      <c r="I126" s="17">
        <v>8</v>
      </c>
      <c r="J126" s="17">
        <v>7</v>
      </c>
      <c r="K126" s="17">
        <v>1.3</v>
      </c>
      <c r="L126" s="17">
        <v>163</v>
      </c>
      <c r="M126" s="19">
        <f t="shared" si="5"/>
        <v>146</v>
      </c>
      <c r="N126" s="17">
        <v>0</v>
      </c>
      <c r="O126" s="17">
        <v>146</v>
      </c>
      <c r="P126" s="20"/>
      <c r="Q126" s="17" t="s">
        <v>200</v>
      </c>
      <c r="R126" s="33">
        <f>1232*0.5</f>
        <v>616</v>
      </c>
      <c r="S126" s="17">
        <v>3220883201</v>
      </c>
      <c r="T126" s="20"/>
      <c r="U126" s="17" t="s">
        <v>197</v>
      </c>
    </row>
    <row r="127" spans="1:21" ht="15.75" customHeight="1">
      <c r="A127" s="13">
        <v>5</v>
      </c>
      <c r="B127" s="14" t="s">
        <v>103</v>
      </c>
      <c r="C127" s="14" t="s">
        <v>193</v>
      </c>
      <c r="D127" s="15" t="s">
        <v>194</v>
      </c>
      <c r="E127" s="16">
        <v>44575</v>
      </c>
      <c r="F127" s="17">
        <v>2</v>
      </c>
      <c r="G127" s="17" t="s">
        <v>195</v>
      </c>
      <c r="H127" s="17" t="s">
        <v>107</v>
      </c>
      <c r="I127" s="17">
        <v>8</v>
      </c>
      <c r="J127" s="17">
        <v>13</v>
      </c>
      <c r="K127" s="17">
        <v>3.3</v>
      </c>
      <c r="L127" s="17">
        <v>144</v>
      </c>
      <c r="M127" s="19">
        <f t="shared" si="5"/>
        <v>128</v>
      </c>
      <c r="N127" s="17">
        <v>2</v>
      </c>
      <c r="O127" s="17">
        <v>126</v>
      </c>
      <c r="P127" s="20"/>
      <c r="Q127" s="17" t="s">
        <v>201</v>
      </c>
      <c r="R127" s="33">
        <f>1559*0.5</f>
        <v>779.5</v>
      </c>
      <c r="S127" s="17">
        <v>3220883201</v>
      </c>
      <c r="T127" s="20"/>
      <c r="U127" s="17" t="s">
        <v>197</v>
      </c>
    </row>
    <row r="128" spans="1:21" ht="15.75" customHeight="1">
      <c r="A128" s="13">
        <v>6</v>
      </c>
      <c r="B128" s="14" t="s">
        <v>103</v>
      </c>
      <c r="C128" s="14" t="s">
        <v>193</v>
      </c>
      <c r="D128" s="15" t="s">
        <v>194</v>
      </c>
      <c r="E128" s="16">
        <v>44575</v>
      </c>
      <c r="F128" s="17">
        <v>2</v>
      </c>
      <c r="G128" s="17" t="s">
        <v>195</v>
      </c>
      <c r="H128" s="17" t="s">
        <v>107</v>
      </c>
      <c r="I128" s="17">
        <v>8</v>
      </c>
      <c r="J128" s="17">
        <v>14</v>
      </c>
      <c r="K128" s="17">
        <v>4</v>
      </c>
      <c r="L128" s="17">
        <v>286</v>
      </c>
      <c r="M128" s="19">
        <f t="shared" si="5"/>
        <v>253</v>
      </c>
      <c r="N128" s="17">
        <v>2</v>
      </c>
      <c r="O128" s="17">
        <v>251</v>
      </c>
      <c r="P128" s="20"/>
      <c r="Q128" s="17" t="s">
        <v>202</v>
      </c>
      <c r="R128" s="33">
        <f>2594*0.5</f>
        <v>1297</v>
      </c>
      <c r="S128" s="17">
        <v>3220883201</v>
      </c>
      <c r="T128" s="20"/>
      <c r="U128" s="17" t="s">
        <v>197</v>
      </c>
    </row>
    <row r="129" spans="1:21" ht="15.75" customHeight="1">
      <c r="A129" s="13">
        <v>7</v>
      </c>
      <c r="B129" s="14" t="s">
        <v>103</v>
      </c>
      <c r="C129" s="14" t="s">
        <v>193</v>
      </c>
      <c r="D129" s="15" t="s">
        <v>194</v>
      </c>
      <c r="E129" s="16">
        <v>44575</v>
      </c>
      <c r="F129" s="17">
        <v>2</v>
      </c>
      <c r="G129" s="17" t="s">
        <v>195</v>
      </c>
      <c r="H129" s="17" t="s">
        <v>107</v>
      </c>
      <c r="I129" s="17">
        <v>9</v>
      </c>
      <c r="J129" s="17">
        <v>2</v>
      </c>
      <c r="K129" s="17">
        <v>0.8</v>
      </c>
      <c r="L129" s="17">
        <v>25</v>
      </c>
      <c r="M129" s="19">
        <f t="shared" si="5"/>
        <v>22</v>
      </c>
      <c r="N129" s="17">
        <v>0</v>
      </c>
      <c r="O129" s="17">
        <v>22</v>
      </c>
      <c r="P129" s="20"/>
      <c r="Q129" s="17" t="s">
        <v>203</v>
      </c>
      <c r="R129" s="33">
        <f>184*0.5</f>
        <v>92</v>
      </c>
      <c r="S129" s="17">
        <v>3220883201</v>
      </c>
      <c r="T129" s="20"/>
      <c r="U129" s="17" t="s">
        <v>197</v>
      </c>
    </row>
    <row r="130" spans="1:21" ht="15.75" customHeight="1">
      <c r="A130" s="13">
        <v>8</v>
      </c>
      <c r="B130" s="14" t="s">
        <v>103</v>
      </c>
      <c r="C130" s="14" t="s">
        <v>193</v>
      </c>
      <c r="D130" s="15" t="s">
        <v>194</v>
      </c>
      <c r="E130" s="16">
        <v>44575</v>
      </c>
      <c r="F130" s="17">
        <v>2</v>
      </c>
      <c r="G130" s="17" t="s">
        <v>195</v>
      </c>
      <c r="H130" s="17" t="s">
        <v>107</v>
      </c>
      <c r="I130" s="17">
        <v>57</v>
      </c>
      <c r="J130" s="17">
        <v>29</v>
      </c>
      <c r="K130" s="17">
        <v>5.8</v>
      </c>
      <c r="L130" s="17">
        <v>72</v>
      </c>
      <c r="M130" s="19">
        <f t="shared" si="5"/>
        <v>64</v>
      </c>
      <c r="N130" s="17">
        <v>1</v>
      </c>
      <c r="O130" s="17">
        <v>63</v>
      </c>
      <c r="P130" s="20"/>
      <c r="Q130" s="17" t="s">
        <v>204</v>
      </c>
      <c r="R130" s="33">
        <f>827*0.5</f>
        <v>413.5</v>
      </c>
      <c r="S130" s="17">
        <v>3220881301</v>
      </c>
      <c r="T130" s="20"/>
      <c r="U130" s="17" t="s">
        <v>205</v>
      </c>
    </row>
    <row r="131" spans="1:21" ht="15.75" customHeight="1">
      <c r="A131" s="13">
        <v>9</v>
      </c>
      <c r="B131" s="14" t="s">
        <v>103</v>
      </c>
      <c r="C131" s="14" t="s">
        <v>193</v>
      </c>
      <c r="D131" s="15" t="s">
        <v>194</v>
      </c>
      <c r="E131" s="16">
        <v>44575</v>
      </c>
      <c r="F131" s="17">
        <v>2</v>
      </c>
      <c r="G131" s="17" t="s">
        <v>195</v>
      </c>
      <c r="H131" s="17" t="s">
        <v>107</v>
      </c>
      <c r="I131" s="17">
        <v>67</v>
      </c>
      <c r="J131" s="17">
        <v>45</v>
      </c>
      <c r="K131" s="17">
        <v>1.6</v>
      </c>
      <c r="L131" s="17">
        <v>64</v>
      </c>
      <c r="M131" s="19">
        <f t="shared" si="5"/>
        <v>56</v>
      </c>
      <c r="N131" s="17">
        <v>0</v>
      </c>
      <c r="O131" s="17">
        <v>56</v>
      </c>
      <c r="P131" s="20"/>
      <c r="Q131" s="17" t="s">
        <v>206</v>
      </c>
      <c r="R131" s="33">
        <f>468*0.5</f>
        <v>234</v>
      </c>
      <c r="S131" s="17">
        <v>3220886701</v>
      </c>
      <c r="T131" s="20"/>
      <c r="U131" s="17" t="s">
        <v>127</v>
      </c>
    </row>
    <row r="132" spans="1:21" ht="15.75" customHeight="1">
      <c r="A132" s="13">
        <v>10</v>
      </c>
      <c r="B132" s="14" t="s">
        <v>103</v>
      </c>
      <c r="C132" s="14" t="s">
        <v>193</v>
      </c>
      <c r="D132" s="15" t="s">
        <v>194</v>
      </c>
      <c r="E132" s="16">
        <v>44575</v>
      </c>
      <c r="F132" s="17">
        <v>2</v>
      </c>
      <c r="G132" s="17" t="s">
        <v>195</v>
      </c>
      <c r="H132" s="17" t="s">
        <v>107</v>
      </c>
      <c r="I132" s="17">
        <v>82</v>
      </c>
      <c r="J132" s="17">
        <v>7</v>
      </c>
      <c r="K132" s="17">
        <v>1.5</v>
      </c>
      <c r="L132" s="17">
        <v>74</v>
      </c>
      <c r="M132" s="19">
        <f t="shared" si="5"/>
        <v>65</v>
      </c>
      <c r="N132" s="17">
        <v>0</v>
      </c>
      <c r="O132" s="17">
        <v>65</v>
      </c>
      <c r="P132" s="20"/>
      <c r="Q132" s="17" t="s">
        <v>207</v>
      </c>
      <c r="R132" s="33">
        <f>555*0.5</f>
        <v>277.5</v>
      </c>
      <c r="S132" s="17">
        <v>3220884401</v>
      </c>
      <c r="T132" s="20"/>
      <c r="U132" s="17" t="s">
        <v>127</v>
      </c>
    </row>
    <row r="133" spans="1:21" ht="15.75" customHeight="1">
      <c r="A133" s="13">
        <v>11</v>
      </c>
      <c r="B133" s="14" t="s">
        <v>103</v>
      </c>
      <c r="C133" s="14" t="s">
        <v>193</v>
      </c>
      <c r="D133" s="15" t="s">
        <v>194</v>
      </c>
      <c r="E133" s="16">
        <v>44575</v>
      </c>
      <c r="F133" s="17">
        <v>2</v>
      </c>
      <c r="G133" s="17" t="s">
        <v>195</v>
      </c>
      <c r="H133" s="17" t="s">
        <v>107</v>
      </c>
      <c r="I133" s="17">
        <v>82</v>
      </c>
      <c r="J133" s="17">
        <v>9</v>
      </c>
      <c r="K133" s="17">
        <v>1.6</v>
      </c>
      <c r="L133" s="17">
        <v>82</v>
      </c>
      <c r="M133" s="19">
        <f t="shared" si="5"/>
        <v>73</v>
      </c>
      <c r="N133" s="17">
        <v>0</v>
      </c>
      <c r="O133" s="17">
        <v>73</v>
      </c>
      <c r="P133" s="20"/>
      <c r="Q133" s="17" t="s">
        <v>208</v>
      </c>
      <c r="R133" s="33">
        <f>609*0.5</f>
        <v>304.5</v>
      </c>
      <c r="S133" s="17">
        <v>3220884401</v>
      </c>
      <c r="T133" s="20"/>
      <c r="U133" s="17" t="s">
        <v>127</v>
      </c>
    </row>
    <row r="134" spans="1:21" ht="15.75" customHeight="1">
      <c r="A134" s="13">
        <v>12</v>
      </c>
      <c r="B134" s="14" t="s">
        <v>103</v>
      </c>
      <c r="C134" s="14" t="s">
        <v>193</v>
      </c>
      <c r="D134" s="15" t="s">
        <v>194</v>
      </c>
      <c r="E134" s="16">
        <v>44575</v>
      </c>
      <c r="F134" s="17">
        <v>2</v>
      </c>
      <c r="G134" s="17" t="s">
        <v>195</v>
      </c>
      <c r="H134" s="17" t="s">
        <v>107</v>
      </c>
      <c r="I134" s="17">
        <v>82</v>
      </c>
      <c r="J134" s="17">
        <v>10</v>
      </c>
      <c r="K134" s="17">
        <v>2.2000000000000002</v>
      </c>
      <c r="L134" s="17">
        <v>174</v>
      </c>
      <c r="M134" s="19">
        <f t="shared" si="5"/>
        <v>156</v>
      </c>
      <c r="N134" s="17">
        <v>0</v>
      </c>
      <c r="O134" s="17">
        <v>156</v>
      </c>
      <c r="P134" s="20"/>
      <c r="Q134" s="17" t="s">
        <v>209</v>
      </c>
      <c r="R134" s="33">
        <f>1300*0.5</f>
        <v>650</v>
      </c>
      <c r="S134" s="17">
        <v>3220884401</v>
      </c>
      <c r="T134" s="20"/>
      <c r="U134" s="17" t="s">
        <v>127</v>
      </c>
    </row>
    <row r="135" spans="1:21" ht="15.75" customHeight="1">
      <c r="A135" s="13">
        <v>13</v>
      </c>
      <c r="B135" s="14" t="s">
        <v>103</v>
      </c>
      <c r="C135" s="14" t="s">
        <v>193</v>
      </c>
      <c r="D135" s="15" t="s">
        <v>194</v>
      </c>
      <c r="E135" s="16">
        <v>44575</v>
      </c>
      <c r="F135" s="17">
        <v>2</v>
      </c>
      <c r="G135" s="17" t="s">
        <v>195</v>
      </c>
      <c r="H135" s="17" t="s">
        <v>107</v>
      </c>
      <c r="I135" s="17">
        <v>82</v>
      </c>
      <c r="J135" s="17">
        <v>11</v>
      </c>
      <c r="K135" s="17">
        <v>0.8</v>
      </c>
      <c r="L135" s="17">
        <v>46</v>
      </c>
      <c r="M135" s="19">
        <f t="shared" si="5"/>
        <v>41</v>
      </c>
      <c r="N135" s="17">
        <v>0</v>
      </c>
      <c r="O135" s="17">
        <v>41</v>
      </c>
      <c r="P135" s="20"/>
      <c r="Q135" s="17" t="s">
        <v>210</v>
      </c>
      <c r="R135" s="33">
        <f>341*0.5</f>
        <v>170.5</v>
      </c>
      <c r="S135" s="17">
        <v>3220884401</v>
      </c>
      <c r="T135" s="20"/>
      <c r="U135" s="17" t="s">
        <v>127</v>
      </c>
    </row>
    <row r="136" spans="1:21" ht="15.75" customHeight="1">
      <c r="A136" s="13">
        <v>14</v>
      </c>
      <c r="B136" s="14" t="s">
        <v>103</v>
      </c>
      <c r="C136" s="14" t="s">
        <v>193</v>
      </c>
      <c r="D136" s="15" t="s">
        <v>194</v>
      </c>
      <c r="E136" s="16">
        <v>44575</v>
      </c>
      <c r="F136" s="17">
        <v>2</v>
      </c>
      <c r="G136" s="17" t="s">
        <v>195</v>
      </c>
      <c r="H136" s="17" t="s">
        <v>107</v>
      </c>
      <c r="I136" s="17">
        <v>46</v>
      </c>
      <c r="J136" s="17">
        <v>8</v>
      </c>
      <c r="K136" s="17">
        <v>13.3</v>
      </c>
      <c r="L136" s="17">
        <v>457</v>
      </c>
      <c r="M136" s="19">
        <f t="shared" si="5"/>
        <v>400</v>
      </c>
      <c r="N136" s="17">
        <v>8</v>
      </c>
      <c r="O136" s="17">
        <v>392</v>
      </c>
      <c r="P136" s="20"/>
      <c r="Q136" s="17" t="s">
        <v>211</v>
      </c>
      <c r="R136" s="33">
        <f>5435*0.5</f>
        <v>2717.5</v>
      </c>
      <c r="S136" s="17">
        <v>3220882601</v>
      </c>
      <c r="T136" s="20"/>
      <c r="U136" s="17" t="s">
        <v>205</v>
      </c>
    </row>
    <row r="137" spans="1:21" ht="15.75" customHeight="1">
      <c r="A137" s="13">
        <v>15</v>
      </c>
      <c r="B137" s="14" t="s">
        <v>103</v>
      </c>
      <c r="C137" s="14" t="s">
        <v>113</v>
      </c>
      <c r="D137" s="15" t="s">
        <v>212</v>
      </c>
      <c r="E137" s="16">
        <v>44575</v>
      </c>
      <c r="F137" s="17">
        <v>4</v>
      </c>
      <c r="G137" s="17" t="s">
        <v>195</v>
      </c>
      <c r="H137" s="17" t="s">
        <v>107</v>
      </c>
      <c r="I137" s="17">
        <v>38</v>
      </c>
      <c r="J137" s="17">
        <v>15</v>
      </c>
      <c r="K137" s="17">
        <v>16</v>
      </c>
      <c r="L137" s="17">
        <v>144</v>
      </c>
      <c r="M137" s="19">
        <f t="shared" si="5"/>
        <v>126</v>
      </c>
      <c r="N137" s="17">
        <v>0</v>
      </c>
      <c r="O137" s="17">
        <v>126</v>
      </c>
      <c r="P137" s="20"/>
      <c r="Q137" s="17" t="s">
        <v>213</v>
      </c>
      <c r="R137" s="23">
        <f>1045*0.5</f>
        <v>522.5</v>
      </c>
      <c r="S137" s="17">
        <v>3220282001</v>
      </c>
      <c r="T137" s="20"/>
      <c r="U137" s="17" t="s">
        <v>117</v>
      </c>
    </row>
    <row r="138" spans="1:21" ht="15.75" customHeight="1">
      <c r="A138" s="13">
        <v>16</v>
      </c>
      <c r="B138" s="14" t="s">
        <v>103</v>
      </c>
      <c r="C138" s="14" t="s">
        <v>113</v>
      </c>
      <c r="D138" s="15" t="s">
        <v>212</v>
      </c>
      <c r="E138" s="16">
        <v>44575</v>
      </c>
      <c r="F138" s="17">
        <v>4</v>
      </c>
      <c r="G138" s="17" t="s">
        <v>195</v>
      </c>
      <c r="H138" s="17" t="s">
        <v>107</v>
      </c>
      <c r="I138" s="17">
        <v>39</v>
      </c>
      <c r="J138" s="17">
        <v>11</v>
      </c>
      <c r="K138" s="17">
        <v>2.2999999999999998</v>
      </c>
      <c r="L138" s="17">
        <v>34</v>
      </c>
      <c r="M138" s="19">
        <f t="shared" si="5"/>
        <v>29</v>
      </c>
      <c r="N138" s="17">
        <v>0</v>
      </c>
      <c r="O138" s="17">
        <v>29</v>
      </c>
      <c r="P138" s="20"/>
      <c r="Q138" s="17" t="s">
        <v>214</v>
      </c>
      <c r="R138" s="23">
        <f>242*0.5</f>
        <v>121</v>
      </c>
      <c r="S138" s="17">
        <v>3220282001</v>
      </c>
      <c r="T138" s="20"/>
      <c r="U138" s="17" t="s">
        <v>117</v>
      </c>
    </row>
    <row r="139" spans="1:21" ht="15.75" customHeight="1">
      <c r="A139" s="13">
        <v>17</v>
      </c>
      <c r="B139" s="14" t="s">
        <v>103</v>
      </c>
      <c r="C139" s="14" t="s">
        <v>113</v>
      </c>
      <c r="D139" s="15" t="s">
        <v>212</v>
      </c>
      <c r="E139" s="16">
        <v>44575</v>
      </c>
      <c r="F139" s="17">
        <v>4</v>
      </c>
      <c r="G139" s="17" t="s">
        <v>195</v>
      </c>
      <c r="H139" s="17" t="s">
        <v>107</v>
      </c>
      <c r="I139" s="17">
        <v>40</v>
      </c>
      <c r="J139" s="17">
        <v>30</v>
      </c>
      <c r="K139" s="17">
        <v>0.8</v>
      </c>
      <c r="L139" s="17">
        <v>11</v>
      </c>
      <c r="M139" s="19">
        <f t="shared" si="5"/>
        <v>10</v>
      </c>
      <c r="N139" s="17">
        <v>0</v>
      </c>
      <c r="O139" s="17">
        <v>10</v>
      </c>
      <c r="P139" s="20"/>
      <c r="Q139" s="17" t="s">
        <v>215</v>
      </c>
      <c r="R139" s="23">
        <f>82*0.5</f>
        <v>41</v>
      </c>
      <c r="S139" s="17">
        <v>3220282001</v>
      </c>
      <c r="T139" s="20"/>
      <c r="U139" s="17" t="s">
        <v>117</v>
      </c>
    </row>
    <row r="140" spans="1:21" ht="15.75" customHeight="1">
      <c r="A140" s="13">
        <v>18</v>
      </c>
      <c r="B140" s="14" t="s">
        <v>103</v>
      </c>
      <c r="C140" s="14" t="s">
        <v>113</v>
      </c>
      <c r="D140" s="15" t="s">
        <v>212</v>
      </c>
      <c r="E140" s="16">
        <v>44575</v>
      </c>
      <c r="F140" s="17">
        <v>4</v>
      </c>
      <c r="G140" s="17" t="s">
        <v>195</v>
      </c>
      <c r="H140" s="17" t="s">
        <v>107</v>
      </c>
      <c r="I140" s="17">
        <v>52</v>
      </c>
      <c r="J140" s="17">
        <v>1</v>
      </c>
      <c r="K140" s="17">
        <v>43</v>
      </c>
      <c r="L140" s="17">
        <v>713</v>
      </c>
      <c r="M140" s="19">
        <f t="shared" si="5"/>
        <v>622</v>
      </c>
      <c r="N140" s="17">
        <v>0</v>
      </c>
      <c r="O140" s="17">
        <v>622</v>
      </c>
      <c r="P140" s="20"/>
      <c r="Q140" s="17" t="s">
        <v>216</v>
      </c>
      <c r="R140" s="23">
        <f>5179*0.5</f>
        <v>2589.5</v>
      </c>
      <c r="S140" s="17">
        <v>3220282801</v>
      </c>
      <c r="T140" s="20"/>
      <c r="U140" s="17" t="s">
        <v>117</v>
      </c>
    </row>
    <row r="141" spans="1:21" ht="15.75" customHeight="1">
      <c r="A141" s="13">
        <v>19</v>
      </c>
      <c r="B141" s="14" t="s">
        <v>103</v>
      </c>
      <c r="C141" s="14" t="s">
        <v>113</v>
      </c>
      <c r="D141" s="15" t="s">
        <v>212</v>
      </c>
      <c r="E141" s="16">
        <v>44575</v>
      </c>
      <c r="F141" s="17">
        <v>3</v>
      </c>
      <c r="G141" s="17" t="s">
        <v>195</v>
      </c>
      <c r="H141" s="17" t="s">
        <v>107</v>
      </c>
      <c r="I141" s="17">
        <v>56</v>
      </c>
      <c r="J141" s="17">
        <v>1</v>
      </c>
      <c r="K141" s="17">
        <v>0.5</v>
      </c>
      <c r="L141" s="17">
        <v>6</v>
      </c>
      <c r="M141" s="19">
        <f t="shared" si="5"/>
        <v>5</v>
      </c>
      <c r="N141" s="17">
        <v>0</v>
      </c>
      <c r="O141" s="17">
        <v>5</v>
      </c>
      <c r="P141" s="20"/>
      <c r="Q141" s="17" t="s">
        <v>217</v>
      </c>
      <c r="R141" s="23">
        <f>41*0.5</f>
        <v>20.5</v>
      </c>
      <c r="S141" s="17">
        <v>3220280401</v>
      </c>
      <c r="T141" s="20"/>
      <c r="U141" s="17" t="s">
        <v>117</v>
      </c>
    </row>
    <row r="142" spans="1:21" ht="15.75" customHeight="1">
      <c r="A142" s="13">
        <v>20</v>
      </c>
      <c r="B142" s="14" t="s">
        <v>103</v>
      </c>
      <c r="C142" s="14" t="s">
        <v>113</v>
      </c>
      <c r="D142" s="15" t="s">
        <v>212</v>
      </c>
      <c r="E142" s="16">
        <v>44575</v>
      </c>
      <c r="F142" s="17">
        <v>3</v>
      </c>
      <c r="G142" s="17" t="s">
        <v>195</v>
      </c>
      <c r="H142" s="17" t="s">
        <v>107</v>
      </c>
      <c r="I142" s="17">
        <v>56</v>
      </c>
      <c r="J142" s="17">
        <v>4</v>
      </c>
      <c r="K142" s="17">
        <v>2.7</v>
      </c>
      <c r="L142" s="17">
        <v>25</v>
      </c>
      <c r="M142" s="19">
        <f t="shared" si="5"/>
        <v>22</v>
      </c>
      <c r="N142" s="17">
        <v>0</v>
      </c>
      <c r="O142" s="17">
        <v>22</v>
      </c>
      <c r="P142" s="20"/>
      <c r="Q142" s="17" t="s">
        <v>218</v>
      </c>
      <c r="R142" s="23">
        <f>181*0.5</f>
        <v>90.5</v>
      </c>
      <c r="S142" s="17">
        <v>3220280401</v>
      </c>
      <c r="T142" s="20"/>
      <c r="U142" s="17" t="s">
        <v>117</v>
      </c>
    </row>
    <row r="143" spans="1:21" ht="15.75" customHeight="1">
      <c r="A143" s="13">
        <v>21</v>
      </c>
      <c r="B143" s="14" t="s">
        <v>103</v>
      </c>
      <c r="C143" s="14" t="s">
        <v>113</v>
      </c>
      <c r="D143" s="15" t="s">
        <v>212</v>
      </c>
      <c r="E143" s="16">
        <v>44575</v>
      </c>
      <c r="F143" s="17">
        <v>3</v>
      </c>
      <c r="G143" s="17" t="s">
        <v>195</v>
      </c>
      <c r="H143" s="17" t="s">
        <v>107</v>
      </c>
      <c r="I143" s="17">
        <v>56</v>
      </c>
      <c r="J143" s="17">
        <v>10</v>
      </c>
      <c r="K143" s="17">
        <v>0.6</v>
      </c>
      <c r="L143" s="17">
        <v>14</v>
      </c>
      <c r="M143" s="19">
        <f t="shared" si="5"/>
        <v>12</v>
      </c>
      <c r="N143" s="17">
        <v>0</v>
      </c>
      <c r="O143" s="17">
        <v>12</v>
      </c>
      <c r="P143" s="20"/>
      <c r="Q143" s="17" t="s">
        <v>219</v>
      </c>
      <c r="R143" s="23">
        <f>99*0.5</f>
        <v>49.5</v>
      </c>
      <c r="S143" s="17">
        <v>3220280401</v>
      </c>
      <c r="T143" s="20"/>
      <c r="U143" s="17" t="s">
        <v>117</v>
      </c>
    </row>
    <row r="144" spans="1:21" ht="15.75" customHeight="1">
      <c r="A144" s="13">
        <v>22</v>
      </c>
      <c r="B144" s="14" t="s">
        <v>103</v>
      </c>
      <c r="C144" s="14" t="s">
        <v>113</v>
      </c>
      <c r="D144" s="15" t="s">
        <v>212</v>
      </c>
      <c r="E144" s="16">
        <v>44575</v>
      </c>
      <c r="F144" s="17">
        <v>3</v>
      </c>
      <c r="G144" s="17" t="s">
        <v>195</v>
      </c>
      <c r="H144" s="17" t="s">
        <v>107</v>
      </c>
      <c r="I144" s="17">
        <v>57</v>
      </c>
      <c r="J144" s="17">
        <v>1</v>
      </c>
      <c r="K144" s="17">
        <v>0.9</v>
      </c>
      <c r="L144" s="17">
        <v>9</v>
      </c>
      <c r="M144" s="19">
        <f t="shared" si="5"/>
        <v>8</v>
      </c>
      <c r="N144" s="17">
        <v>0</v>
      </c>
      <c r="O144" s="17">
        <v>8</v>
      </c>
      <c r="P144" s="20"/>
      <c r="Q144" s="17" t="s">
        <v>220</v>
      </c>
      <c r="R144" s="23">
        <f>66*0.5</f>
        <v>33</v>
      </c>
      <c r="S144" s="17">
        <v>3220281701</v>
      </c>
      <c r="T144" s="20"/>
      <c r="U144" s="17" t="s">
        <v>117</v>
      </c>
    </row>
    <row r="145" spans="1:21" ht="15.75" customHeight="1">
      <c r="A145" s="13">
        <v>23</v>
      </c>
      <c r="B145" s="14" t="s">
        <v>103</v>
      </c>
      <c r="C145" s="14" t="s">
        <v>113</v>
      </c>
      <c r="D145" s="15" t="s">
        <v>212</v>
      </c>
      <c r="E145" s="16">
        <v>44575</v>
      </c>
      <c r="F145" s="17">
        <v>4</v>
      </c>
      <c r="G145" s="17" t="s">
        <v>195</v>
      </c>
      <c r="H145" s="17" t="s">
        <v>107</v>
      </c>
      <c r="I145" s="17">
        <v>72</v>
      </c>
      <c r="J145" s="17">
        <v>5</v>
      </c>
      <c r="K145" s="17">
        <v>3.5</v>
      </c>
      <c r="L145" s="17">
        <v>118</v>
      </c>
      <c r="M145" s="19">
        <f t="shared" si="5"/>
        <v>103</v>
      </c>
      <c r="N145" s="17">
        <v>0</v>
      </c>
      <c r="O145" s="17">
        <v>103</v>
      </c>
      <c r="P145" s="20"/>
      <c r="Q145" s="17" t="s">
        <v>221</v>
      </c>
      <c r="R145" s="23">
        <f>864*0.5</f>
        <v>432</v>
      </c>
      <c r="S145" s="17">
        <v>3220286101</v>
      </c>
      <c r="T145" s="20"/>
      <c r="U145" s="17" t="s">
        <v>117</v>
      </c>
    </row>
    <row r="146" spans="1:21" ht="15.75" customHeight="1">
      <c r="A146" s="13">
        <v>24</v>
      </c>
      <c r="B146" s="14" t="s">
        <v>103</v>
      </c>
      <c r="C146" s="14" t="s">
        <v>113</v>
      </c>
      <c r="D146" s="15" t="s">
        <v>212</v>
      </c>
      <c r="E146" s="16">
        <v>44575</v>
      </c>
      <c r="F146" s="17">
        <v>4</v>
      </c>
      <c r="G146" s="17" t="s">
        <v>195</v>
      </c>
      <c r="H146" s="17" t="s">
        <v>107</v>
      </c>
      <c r="I146" s="17">
        <v>72</v>
      </c>
      <c r="J146" s="17">
        <v>6</v>
      </c>
      <c r="K146" s="17">
        <v>3.2</v>
      </c>
      <c r="L146" s="17">
        <v>68</v>
      </c>
      <c r="M146" s="19">
        <f t="shared" si="5"/>
        <v>60</v>
      </c>
      <c r="N146" s="17">
        <v>0</v>
      </c>
      <c r="O146" s="17">
        <v>60</v>
      </c>
      <c r="P146" s="20"/>
      <c r="Q146" s="17" t="s">
        <v>222</v>
      </c>
      <c r="R146" s="23">
        <f>513*0.5</f>
        <v>256.5</v>
      </c>
      <c r="S146" s="17">
        <v>3220286101</v>
      </c>
      <c r="T146" s="20"/>
      <c r="U146" s="17" t="s">
        <v>117</v>
      </c>
    </row>
    <row r="147" spans="1:21" ht="15.75" customHeight="1">
      <c r="A147" s="13">
        <v>25</v>
      </c>
      <c r="B147" s="14" t="s">
        <v>103</v>
      </c>
      <c r="C147" s="14" t="s">
        <v>113</v>
      </c>
      <c r="D147" s="15" t="s">
        <v>212</v>
      </c>
      <c r="E147" s="16">
        <v>44575</v>
      </c>
      <c r="F147" s="17">
        <v>4</v>
      </c>
      <c r="G147" s="17" t="s">
        <v>195</v>
      </c>
      <c r="H147" s="17" t="s">
        <v>107</v>
      </c>
      <c r="I147" s="17">
        <v>72</v>
      </c>
      <c r="J147" s="17">
        <v>7</v>
      </c>
      <c r="K147" s="17">
        <v>6.9</v>
      </c>
      <c r="L147" s="17">
        <v>135</v>
      </c>
      <c r="M147" s="19">
        <f t="shared" si="5"/>
        <v>118</v>
      </c>
      <c r="N147" s="17">
        <v>0</v>
      </c>
      <c r="O147" s="17">
        <v>118</v>
      </c>
      <c r="P147" s="20"/>
      <c r="Q147" s="17" t="s">
        <v>223</v>
      </c>
      <c r="R147" s="23">
        <f>988*0.5</f>
        <v>494</v>
      </c>
      <c r="S147" s="17">
        <v>3220286101</v>
      </c>
      <c r="T147" s="20"/>
      <c r="U147" s="17" t="s">
        <v>117</v>
      </c>
    </row>
    <row r="148" spans="1:21" ht="15.75" customHeight="1">
      <c r="A148" s="13">
        <v>26</v>
      </c>
      <c r="B148" s="14" t="s">
        <v>103</v>
      </c>
      <c r="C148" s="14" t="s">
        <v>113</v>
      </c>
      <c r="D148" s="15" t="s">
        <v>212</v>
      </c>
      <c r="E148" s="16">
        <v>44575</v>
      </c>
      <c r="F148" s="17">
        <v>3</v>
      </c>
      <c r="G148" s="17" t="s">
        <v>195</v>
      </c>
      <c r="H148" s="17" t="s">
        <v>107</v>
      </c>
      <c r="I148" s="17">
        <v>86</v>
      </c>
      <c r="J148" s="17">
        <v>2</v>
      </c>
      <c r="K148" s="17">
        <v>2.8</v>
      </c>
      <c r="L148" s="17">
        <v>54</v>
      </c>
      <c r="M148" s="19">
        <f t="shared" si="5"/>
        <v>47</v>
      </c>
      <c r="N148" s="17">
        <v>0</v>
      </c>
      <c r="O148" s="17">
        <v>47</v>
      </c>
      <c r="P148" s="20"/>
      <c r="Q148" s="17" t="s">
        <v>224</v>
      </c>
      <c r="R148" s="23">
        <f>390*0.5</f>
        <v>195</v>
      </c>
      <c r="S148" s="17">
        <v>3220287101</v>
      </c>
      <c r="T148" s="20"/>
      <c r="U148" s="17" t="s">
        <v>117</v>
      </c>
    </row>
    <row r="149" spans="1:21" ht="15.75" customHeight="1">
      <c r="A149" s="13">
        <v>27</v>
      </c>
      <c r="B149" s="14" t="s">
        <v>103</v>
      </c>
      <c r="C149" s="14" t="s">
        <v>124</v>
      </c>
      <c r="D149" s="15" t="s">
        <v>225</v>
      </c>
      <c r="E149" s="16">
        <v>44575</v>
      </c>
      <c r="F149" s="17">
        <v>2</v>
      </c>
      <c r="G149" s="17" t="s">
        <v>195</v>
      </c>
      <c r="H149" s="17" t="s">
        <v>107</v>
      </c>
      <c r="I149" s="17">
        <v>4</v>
      </c>
      <c r="J149" s="17">
        <v>12</v>
      </c>
      <c r="K149" s="17">
        <v>5.4</v>
      </c>
      <c r="L149" s="17">
        <v>158</v>
      </c>
      <c r="M149" s="19">
        <f t="shared" si="5"/>
        <v>137</v>
      </c>
      <c r="N149" s="17">
        <v>0</v>
      </c>
      <c r="O149" s="17">
        <v>137</v>
      </c>
      <c r="P149" s="20"/>
      <c r="Q149" s="17" t="s">
        <v>226</v>
      </c>
      <c r="R149" s="23">
        <f>1139*0.5</f>
        <v>569.5</v>
      </c>
      <c r="S149" s="17">
        <v>3220881301</v>
      </c>
      <c r="T149" s="20"/>
      <c r="U149" s="17" t="s">
        <v>205</v>
      </c>
    </row>
    <row r="150" spans="1:21" ht="15.75" customHeight="1">
      <c r="A150" s="13">
        <v>28</v>
      </c>
      <c r="B150" s="14" t="s">
        <v>103</v>
      </c>
      <c r="C150" s="14" t="s">
        <v>124</v>
      </c>
      <c r="D150" s="15" t="s">
        <v>225</v>
      </c>
      <c r="E150" s="16">
        <v>44575</v>
      </c>
      <c r="F150" s="17">
        <v>2</v>
      </c>
      <c r="G150" s="17" t="s">
        <v>195</v>
      </c>
      <c r="H150" s="17" t="s">
        <v>107</v>
      </c>
      <c r="I150" s="17">
        <v>4</v>
      </c>
      <c r="J150" s="17">
        <v>13</v>
      </c>
      <c r="K150" s="17">
        <v>17.3</v>
      </c>
      <c r="L150" s="17">
        <v>340</v>
      </c>
      <c r="M150" s="19">
        <f t="shared" si="5"/>
        <v>296</v>
      </c>
      <c r="N150" s="17">
        <v>0</v>
      </c>
      <c r="O150" s="17">
        <v>296</v>
      </c>
      <c r="P150" s="20"/>
      <c r="Q150" s="17" t="s">
        <v>227</v>
      </c>
      <c r="R150" s="23">
        <f>2523*0.5</f>
        <v>1261.5</v>
      </c>
      <c r="S150" s="17">
        <v>3220881301</v>
      </c>
      <c r="T150" s="20"/>
      <c r="U150" s="17" t="s">
        <v>205</v>
      </c>
    </row>
    <row r="151" spans="1:21" ht="15.75" customHeight="1">
      <c r="A151" s="13">
        <v>29</v>
      </c>
      <c r="B151" s="14" t="s">
        <v>103</v>
      </c>
      <c r="C151" s="14" t="s">
        <v>124</v>
      </c>
      <c r="D151" s="15" t="s">
        <v>225</v>
      </c>
      <c r="E151" s="16">
        <v>44575</v>
      </c>
      <c r="F151" s="17">
        <v>2</v>
      </c>
      <c r="G151" s="17" t="s">
        <v>195</v>
      </c>
      <c r="H151" s="17" t="s">
        <v>107</v>
      </c>
      <c r="I151" s="17">
        <v>25</v>
      </c>
      <c r="J151" s="17">
        <v>2</v>
      </c>
      <c r="K151" s="17">
        <v>1.5</v>
      </c>
      <c r="L151" s="17">
        <v>38</v>
      </c>
      <c r="M151" s="19">
        <f t="shared" si="5"/>
        <v>33</v>
      </c>
      <c r="N151" s="17">
        <v>0</v>
      </c>
      <c r="O151" s="17">
        <v>33</v>
      </c>
      <c r="P151" s="20"/>
      <c r="Q151" s="17" t="s">
        <v>228</v>
      </c>
      <c r="R151" s="23">
        <f>272*0.5</f>
        <v>136</v>
      </c>
      <c r="S151" s="17">
        <v>3220886001</v>
      </c>
      <c r="T151" s="20"/>
      <c r="U151" s="17" t="s">
        <v>109</v>
      </c>
    </row>
    <row r="152" spans="1:21" ht="15.75" customHeight="1">
      <c r="A152" s="13">
        <v>30</v>
      </c>
      <c r="B152" s="14" t="s">
        <v>103</v>
      </c>
      <c r="C152" s="14" t="s">
        <v>124</v>
      </c>
      <c r="D152" s="15" t="s">
        <v>225</v>
      </c>
      <c r="E152" s="16">
        <v>44575</v>
      </c>
      <c r="F152" s="17">
        <v>2</v>
      </c>
      <c r="G152" s="17" t="s">
        <v>195</v>
      </c>
      <c r="H152" s="17" t="s">
        <v>107</v>
      </c>
      <c r="I152" s="17">
        <v>33</v>
      </c>
      <c r="J152" s="17">
        <v>2</v>
      </c>
      <c r="K152" s="17">
        <v>1.6</v>
      </c>
      <c r="L152" s="17">
        <v>32</v>
      </c>
      <c r="M152" s="19">
        <f t="shared" si="5"/>
        <v>28</v>
      </c>
      <c r="N152" s="17">
        <v>0</v>
      </c>
      <c r="O152" s="17">
        <v>28</v>
      </c>
      <c r="P152" s="20"/>
      <c r="Q152" s="17" t="s">
        <v>229</v>
      </c>
      <c r="R152" s="23">
        <f>231*0.5</f>
        <v>115.5</v>
      </c>
      <c r="S152" s="17">
        <v>3220881701</v>
      </c>
      <c r="T152" s="20"/>
      <c r="U152" s="17" t="s">
        <v>109</v>
      </c>
    </row>
    <row r="153" spans="1:21" ht="15.75" customHeight="1">
      <c r="A153" s="13">
        <v>31</v>
      </c>
      <c r="B153" s="14" t="s">
        <v>103</v>
      </c>
      <c r="C153" s="14" t="s">
        <v>124</v>
      </c>
      <c r="D153" s="15" t="s">
        <v>225</v>
      </c>
      <c r="E153" s="16">
        <v>44575</v>
      </c>
      <c r="F153" s="17">
        <v>2</v>
      </c>
      <c r="G153" s="17" t="s">
        <v>195</v>
      </c>
      <c r="H153" s="17" t="s">
        <v>107</v>
      </c>
      <c r="I153" s="17">
        <v>33</v>
      </c>
      <c r="J153" s="17">
        <v>3</v>
      </c>
      <c r="K153" s="17">
        <v>0.9</v>
      </c>
      <c r="L153" s="17">
        <v>37</v>
      </c>
      <c r="M153" s="19">
        <f t="shared" si="5"/>
        <v>32</v>
      </c>
      <c r="N153" s="17">
        <v>0</v>
      </c>
      <c r="O153" s="17">
        <v>32</v>
      </c>
      <c r="P153" s="20"/>
      <c r="Q153" s="17" t="s">
        <v>230</v>
      </c>
      <c r="R153" s="23">
        <f>267*0.5</f>
        <v>133.5</v>
      </c>
      <c r="S153" s="17">
        <v>3220881701</v>
      </c>
      <c r="T153" s="20"/>
      <c r="U153" s="17" t="s">
        <v>109</v>
      </c>
    </row>
    <row r="154" spans="1:21" ht="15.75" customHeight="1">
      <c r="A154" s="13">
        <v>32</v>
      </c>
      <c r="B154" s="14" t="s">
        <v>103</v>
      </c>
      <c r="C154" s="14" t="s">
        <v>124</v>
      </c>
      <c r="D154" s="15" t="s">
        <v>225</v>
      </c>
      <c r="E154" s="16">
        <v>44575</v>
      </c>
      <c r="F154" s="17">
        <v>2</v>
      </c>
      <c r="G154" s="17" t="s">
        <v>195</v>
      </c>
      <c r="H154" s="17" t="s">
        <v>107</v>
      </c>
      <c r="I154" s="17">
        <v>33</v>
      </c>
      <c r="J154" s="17">
        <v>5</v>
      </c>
      <c r="K154" s="17">
        <v>30.7</v>
      </c>
      <c r="L154" s="17">
        <v>265</v>
      </c>
      <c r="M154" s="19">
        <f t="shared" si="5"/>
        <v>230</v>
      </c>
      <c r="N154" s="17">
        <v>0</v>
      </c>
      <c r="O154" s="17">
        <v>230</v>
      </c>
      <c r="P154" s="20"/>
      <c r="Q154" s="17" t="s">
        <v>231</v>
      </c>
      <c r="R154" s="23">
        <f>1905*0.5</f>
        <v>952.5</v>
      </c>
      <c r="S154" s="17">
        <v>3220881701</v>
      </c>
      <c r="T154" s="20"/>
      <c r="U154" s="17" t="s">
        <v>109</v>
      </c>
    </row>
    <row r="155" spans="1:21" ht="15.75" customHeight="1">
      <c r="A155" s="13">
        <v>33</v>
      </c>
      <c r="B155" s="14" t="s">
        <v>103</v>
      </c>
      <c r="C155" s="14" t="s">
        <v>124</v>
      </c>
      <c r="D155" s="15" t="s">
        <v>225</v>
      </c>
      <c r="E155" s="16">
        <v>44575</v>
      </c>
      <c r="F155" s="17">
        <v>2</v>
      </c>
      <c r="G155" s="17" t="s">
        <v>195</v>
      </c>
      <c r="H155" s="17" t="s">
        <v>107</v>
      </c>
      <c r="I155" s="17">
        <v>37</v>
      </c>
      <c r="J155" s="17">
        <v>3</v>
      </c>
      <c r="K155" s="17">
        <v>1.2</v>
      </c>
      <c r="L155" s="17">
        <v>36</v>
      </c>
      <c r="M155" s="19">
        <f t="shared" si="5"/>
        <v>31</v>
      </c>
      <c r="N155" s="17">
        <v>0</v>
      </c>
      <c r="O155" s="17">
        <v>31</v>
      </c>
      <c r="P155" s="20"/>
      <c r="Q155" s="17" t="s">
        <v>232</v>
      </c>
      <c r="R155" s="23">
        <f>263*0.5</f>
        <v>131.5</v>
      </c>
      <c r="S155" s="17">
        <v>3220881701</v>
      </c>
      <c r="T155" s="20"/>
      <c r="U155" s="17" t="s">
        <v>109</v>
      </c>
    </row>
    <row r="156" spans="1:21" ht="15.75" customHeight="1">
      <c r="A156" s="13">
        <v>34</v>
      </c>
      <c r="B156" s="14" t="s">
        <v>103</v>
      </c>
      <c r="C156" s="14" t="s">
        <v>124</v>
      </c>
      <c r="D156" s="15" t="s">
        <v>225</v>
      </c>
      <c r="E156" s="16">
        <v>44575</v>
      </c>
      <c r="F156" s="17">
        <v>2</v>
      </c>
      <c r="G156" s="17" t="s">
        <v>195</v>
      </c>
      <c r="H156" s="17" t="s">
        <v>107</v>
      </c>
      <c r="I156" s="17">
        <v>37</v>
      </c>
      <c r="J156" s="17">
        <v>14</v>
      </c>
      <c r="K156" s="17">
        <v>1.1000000000000001</v>
      </c>
      <c r="L156" s="17">
        <v>30</v>
      </c>
      <c r="M156" s="19">
        <f t="shared" si="5"/>
        <v>27</v>
      </c>
      <c r="N156" s="17">
        <v>0</v>
      </c>
      <c r="O156" s="17">
        <v>27</v>
      </c>
      <c r="P156" s="20"/>
      <c r="Q156" s="17" t="s">
        <v>233</v>
      </c>
      <c r="R156" s="23">
        <f>222*0.5</f>
        <v>111</v>
      </c>
      <c r="S156" s="17">
        <v>3220881701</v>
      </c>
      <c r="T156" s="20"/>
      <c r="U156" s="17" t="s">
        <v>109</v>
      </c>
    </row>
    <row r="157" spans="1:21" ht="15.75" customHeight="1">
      <c r="A157" s="13">
        <v>35</v>
      </c>
      <c r="B157" s="14" t="s">
        <v>103</v>
      </c>
      <c r="C157" s="14" t="s">
        <v>124</v>
      </c>
      <c r="D157" s="15" t="s">
        <v>225</v>
      </c>
      <c r="E157" s="16">
        <v>44575</v>
      </c>
      <c r="F157" s="17">
        <v>2</v>
      </c>
      <c r="G157" s="17" t="s">
        <v>195</v>
      </c>
      <c r="H157" s="17" t="s">
        <v>107</v>
      </c>
      <c r="I157" s="17">
        <v>40</v>
      </c>
      <c r="J157" s="17">
        <v>6</v>
      </c>
      <c r="K157" s="17">
        <v>1.3</v>
      </c>
      <c r="L157" s="17">
        <v>22</v>
      </c>
      <c r="M157" s="19">
        <f t="shared" si="5"/>
        <v>20</v>
      </c>
      <c r="N157" s="17">
        <v>0</v>
      </c>
      <c r="O157" s="17">
        <v>20</v>
      </c>
      <c r="P157" s="20"/>
      <c r="Q157" s="17" t="s">
        <v>234</v>
      </c>
      <c r="R157" s="23">
        <f>165*0.5</f>
        <v>82.5</v>
      </c>
      <c r="S157" s="17">
        <v>3220881701</v>
      </c>
      <c r="T157" s="20"/>
      <c r="U157" s="17" t="s">
        <v>109</v>
      </c>
    </row>
    <row r="158" spans="1:21" ht="15.75" customHeight="1">
      <c r="A158" s="13">
        <v>36</v>
      </c>
      <c r="B158" s="14" t="s">
        <v>103</v>
      </c>
      <c r="C158" s="14" t="s">
        <v>124</v>
      </c>
      <c r="D158" s="15" t="s">
        <v>225</v>
      </c>
      <c r="E158" s="16">
        <v>44575</v>
      </c>
      <c r="F158" s="17">
        <v>2</v>
      </c>
      <c r="G158" s="17" t="s">
        <v>195</v>
      </c>
      <c r="H158" s="17" t="s">
        <v>107</v>
      </c>
      <c r="I158" s="17">
        <v>40</v>
      </c>
      <c r="J158" s="17">
        <v>9</v>
      </c>
      <c r="K158" s="17">
        <v>3.5</v>
      </c>
      <c r="L158" s="17">
        <v>40</v>
      </c>
      <c r="M158" s="19">
        <f t="shared" si="5"/>
        <v>35</v>
      </c>
      <c r="N158" s="17">
        <v>0</v>
      </c>
      <c r="O158" s="17">
        <v>35</v>
      </c>
      <c r="P158" s="20"/>
      <c r="Q158" s="17" t="s">
        <v>235</v>
      </c>
      <c r="R158" s="23">
        <f>292*0.5</f>
        <v>146</v>
      </c>
      <c r="S158" s="17">
        <v>3220881701</v>
      </c>
      <c r="T158" s="20"/>
      <c r="U158" s="17" t="s">
        <v>109</v>
      </c>
    </row>
    <row r="159" spans="1:21" ht="15.75" customHeight="1">
      <c r="A159" s="13">
        <v>37</v>
      </c>
      <c r="B159" s="14" t="s">
        <v>103</v>
      </c>
      <c r="C159" s="14" t="s">
        <v>124</v>
      </c>
      <c r="D159" s="15" t="s">
        <v>225</v>
      </c>
      <c r="E159" s="16">
        <v>44575</v>
      </c>
      <c r="F159" s="17">
        <v>2</v>
      </c>
      <c r="G159" s="17" t="s">
        <v>195</v>
      </c>
      <c r="H159" s="17" t="s">
        <v>107</v>
      </c>
      <c r="I159" s="17">
        <v>63</v>
      </c>
      <c r="J159" s="17">
        <v>1</v>
      </c>
      <c r="K159" s="17">
        <v>2.1</v>
      </c>
      <c r="L159" s="17">
        <v>50</v>
      </c>
      <c r="M159" s="19">
        <f t="shared" si="5"/>
        <v>44</v>
      </c>
      <c r="N159" s="17">
        <v>0</v>
      </c>
      <c r="O159" s="17">
        <v>44</v>
      </c>
      <c r="P159" s="20"/>
      <c r="Q159" s="17" t="s">
        <v>236</v>
      </c>
      <c r="R159" s="23">
        <f>366*0.5</f>
        <v>183</v>
      </c>
      <c r="S159" s="17">
        <v>3220882901</v>
      </c>
      <c r="T159" s="20"/>
      <c r="U159" s="17" t="s">
        <v>109</v>
      </c>
    </row>
    <row r="160" spans="1:21" ht="15.75" customHeight="1">
      <c r="A160" s="13">
        <v>38</v>
      </c>
      <c r="B160" s="14" t="s">
        <v>103</v>
      </c>
      <c r="C160" s="14" t="s">
        <v>124</v>
      </c>
      <c r="D160" s="15" t="s">
        <v>225</v>
      </c>
      <c r="E160" s="16">
        <v>44575</v>
      </c>
      <c r="F160" s="17">
        <v>2</v>
      </c>
      <c r="G160" s="17" t="s">
        <v>195</v>
      </c>
      <c r="H160" s="17" t="s">
        <v>107</v>
      </c>
      <c r="I160" s="17">
        <v>68</v>
      </c>
      <c r="J160" s="17">
        <v>4</v>
      </c>
      <c r="K160" s="17">
        <v>3.1</v>
      </c>
      <c r="L160" s="17">
        <v>39</v>
      </c>
      <c r="M160" s="19">
        <f t="shared" si="5"/>
        <v>34</v>
      </c>
      <c r="N160" s="17">
        <v>0</v>
      </c>
      <c r="O160" s="17">
        <v>34</v>
      </c>
      <c r="P160" s="20"/>
      <c r="Q160" s="17" t="s">
        <v>237</v>
      </c>
      <c r="R160" s="23">
        <f>283*0.5</f>
        <v>141.5</v>
      </c>
      <c r="S160" s="17">
        <v>3220882901</v>
      </c>
      <c r="T160" s="20"/>
      <c r="U160" s="17" t="s">
        <v>109</v>
      </c>
    </row>
    <row r="161" spans="1:21" ht="15.75" customHeight="1">
      <c r="A161" s="13">
        <v>39</v>
      </c>
      <c r="B161" s="14" t="s">
        <v>103</v>
      </c>
      <c r="C161" s="14" t="s">
        <v>124</v>
      </c>
      <c r="D161" s="15" t="s">
        <v>225</v>
      </c>
      <c r="E161" s="16">
        <v>44575</v>
      </c>
      <c r="F161" s="17">
        <v>2</v>
      </c>
      <c r="G161" s="17" t="s">
        <v>195</v>
      </c>
      <c r="H161" s="17" t="s">
        <v>107</v>
      </c>
      <c r="I161" s="17">
        <v>78</v>
      </c>
      <c r="J161" s="17">
        <v>21</v>
      </c>
      <c r="K161" s="17">
        <v>0.8</v>
      </c>
      <c r="L161" s="17">
        <v>12</v>
      </c>
      <c r="M161" s="19">
        <f t="shared" si="5"/>
        <v>11</v>
      </c>
      <c r="N161" s="17">
        <v>0</v>
      </c>
      <c r="O161" s="17">
        <v>11</v>
      </c>
      <c r="P161" s="20"/>
      <c r="Q161" s="17" t="s">
        <v>238</v>
      </c>
      <c r="R161" s="23">
        <f>91*0.5</f>
        <v>45.5</v>
      </c>
      <c r="S161" s="17">
        <v>3220882901</v>
      </c>
      <c r="T161" s="20"/>
      <c r="U161" s="17" t="s">
        <v>109</v>
      </c>
    </row>
    <row r="162" spans="1:21" ht="15.75" customHeight="1">
      <c r="A162" s="13">
        <v>40</v>
      </c>
      <c r="B162" s="14" t="s">
        <v>103</v>
      </c>
      <c r="C162" s="14" t="s">
        <v>124</v>
      </c>
      <c r="D162" s="15" t="s">
        <v>225</v>
      </c>
      <c r="E162" s="16">
        <v>44575</v>
      </c>
      <c r="F162" s="17">
        <v>2</v>
      </c>
      <c r="G162" s="17" t="s">
        <v>195</v>
      </c>
      <c r="H162" s="17" t="s">
        <v>107</v>
      </c>
      <c r="I162" s="17">
        <v>79</v>
      </c>
      <c r="J162" s="17">
        <v>10</v>
      </c>
      <c r="K162" s="17">
        <v>1.2</v>
      </c>
      <c r="L162" s="17">
        <v>24</v>
      </c>
      <c r="M162" s="19">
        <f t="shared" si="5"/>
        <v>22</v>
      </c>
      <c r="N162" s="17">
        <v>0</v>
      </c>
      <c r="O162" s="17">
        <v>22</v>
      </c>
      <c r="P162" s="20"/>
      <c r="Q162" s="17" t="s">
        <v>239</v>
      </c>
      <c r="R162" s="23">
        <f>181*0.5</f>
        <v>90.5</v>
      </c>
      <c r="S162" s="17">
        <v>3220882901</v>
      </c>
      <c r="T162" s="20"/>
      <c r="U162" s="17" t="s">
        <v>109</v>
      </c>
    </row>
    <row r="163" spans="1:21" ht="15.75" customHeight="1">
      <c r="A163" s="13">
        <v>41</v>
      </c>
      <c r="B163" s="14" t="s">
        <v>103</v>
      </c>
      <c r="C163" s="14" t="s">
        <v>124</v>
      </c>
      <c r="D163" s="15" t="s">
        <v>225</v>
      </c>
      <c r="E163" s="16">
        <v>44575</v>
      </c>
      <c r="F163" s="17">
        <v>2</v>
      </c>
      <c r="G163" s="17" t="s">
        <v>195</v>
      </c>
      <c r="H163" s="17" t="s">
        <v>107</v>
      </c>
      <c r="I163" s="17">
        <v>84</v>
      </c>
      <c r="J163" s="17">
        <v>14</v>
      </c>
      <c r="K163" s="17">
        <v>1.3</v>
      </c>
      <c r="L163" s="17">
        <v>17</v>
      </c>
      <c r="M163" s="19">
        <f t="shared" si="5"/>
        <v>15</v>
      </c>
      <c r="N163" s="17">
        <v>0</v>
      </c>
      <c r="O163" s="17">
        <v>15</v>
      </c>
      <c r="P163" s="20"/>
      <c r="Q163" s="17" t="s">
        <v>240</v>
      </c>
      <c r="R163" s="23">
        <f>128*0.5</f>
        <v>64</v>
      </c>
      <c r="S163" s="17">
        <v>3220882901</v>
      </c>
      <c r="T163" s="20"/>
      <c r="U163" s="17" t="s">
        <v>109</v>
      </c>
    </row>
    <row r="164" spans="1:21" ht="15.75" customHeight="1">
      <c r="A164" s="13">
        <v>42</v>
      </c>
      <c r="B164" s="14" t="s">
        <v>103</v>
      </c>
      <c r="C164" s="14" t="s">
        <v>104</v>
      </c>
      <c r="D164" s="15" t="s">
        <v>241</v>
      </c>
      <c r="E164" s="16">
        <v>44578</v>
      </c>
      <c r="F164" s="17">
        <v>2</v>
      </c>
      <c r="G164" s="17" t="s">
        <v>195</v>
      </c>
      <c r="H164" s="17" t="s">
        <v>107</v>
      </c>
      <c r="I164" s="17">
        <v>15</v>
      </c>
      <c r="J164" s="17">
        <v>23</v>
      </c>
      <c r="K164" s="17">
        <v>3.2</v>
      </c>
      <c r="L164" s="17">
        <v>86</v>
      </c>
      <c r="M164" s="19">
        <f t="shared" si="5"/>
        <v>77</v>
      </c>
      <c r="N164" s="17">
        <v>1</v>
      </c>
      <c r="O164" s="17">
        <v>76</v>
      </c>
      <c r="P164" s="20"/>
      <c r="Q164" s="17" t="s">
        <v>242</v>
      </c>
      <c r="R164" s="23">
        <f>934*0.5</f>
        <v>467</v>
      </c>
      <c r="S164" s="17">
        <v>3220887601</v>
      </c>
      <c r="T164" s="20"/>
      <c r="U164" s="17" t="s">
        <v>109</v>
      </c>
    </row>
    <row r="165" spans="1:21" ht="15.75" customHeight="1">
      <c r="A165" s="13">
        <v>43</v>
      </c>
      <c r="B165" s="14" t="s">
        <v>103</v>
      </c>
      <c r="C165" s="14" t="s">
        <v>104</v>
      </c>
      <c r="D165" s="15" t="s">
        <v>241</v>
      </c>
      <c r="E165" s="16">
        <v>44578</v>
      </c>
      <c r="F165" s="17">
        <v>2</v>
      </c>
      <c r="G165" s="17" t="s">
        <v>195</v>
      </c>
      <c r="H165" s="17" t="s">
        <v>107</v>
      </c>
      <c r="I165" s="17">
        <v>15</v>
      </c>
      <c r="J165" s="17">
        <v>24</v>
      </c>
      <c r="K165" s="17">
        <v>2.5</v>
      </c>
      <c r="L165" s="17">
        <v>86</v>
      </c>
      <c r="M165" s="19">
        <f t="shared" si="5"/>
        <v>77</v>
      </c>
      <c r="N165" s="17">
        <v>1</v>
      </c>
      <c r="O165" s="17">
        <v>76</v>
      </c>
      <c r="P165" s="20"/>
      <c r="Q165" s="17" t="s">
        <v>243</v>
      </c>
      <c r="R165" s="23">
        <f>934*0.5</f>
        <v>467</v>
      </c>
      <c r="S165" s="17">
        <v>3220887601</v>
      </c>
      <c r="T165" s="20"/>
      <c r="U165" s="17" t="s">
        <v>109</v>
      </c>
    </row>
    <row r="166" spans="1:21" ht="15.75" customHeight="1">
      <c r="A166" s="13">
        <v>44</v>
      </c>
      <c r="B166" s="14" t="s">
        <v>103</v>
      </c>
      <c r="C166" s="14" t="s">
        <v>104</v>
      </c>
      <c r="D166" s="15" t="s">
        <v>241</v>
      </c>
      <c r="E166" s="16">
        <v>44578</v>
      </c>
      <c r="F166" s="17">
        <v>4</v>
      </c>
      <c r="G166" s="17" t="s">
        <v>195</v>
      </c>
      <c r="H166" s="17" t="s">
        <v>107</v>
      </c>
      <c r="I166" s="17">
        <v>17</v>
      </c>
      <c r="J166" s="17">
        <v>35</v>
      </c>
      <c r="K166" s="17">
        <v>13.5</v>
      </c>
      <c r="L166" s="17">
        <v>145</v>
      </c>
      <c r="M166" s="19">
        <f t="shared" si="5"/>
        <v>128</v>
      </c>
      <c r="N166" s="17">
        <v>0</v>
      </c>
      <c r="O166" s="17">
        <v>128</v>
      </c>
      <c r="P166" s="20"/>
      <c r="Q166" s="17" t="s">
        <v>244</v>
      </c>
      <c r="R166" s="23">
        <f>1065*0.5</f>
        <v>532.5</v>
      </c>
      <c r="S166" s="17">
        <v>3220887601</v>
      </c>
      <c r="T166" s="20"/>
      <c r="U166" s="17" t="s">
        <v>109</v>
      </c>
    </row>
    <row r="167" spans="1:21" ht="15.75" customHeight="1">
      <c r="A167" s="13">
        <v>45</v>
      </c>
      <c r="B167" s="14" t="s">
        <v>103</v>
      </c>
      <c r="C167" s="14" t="s">
        <v>104</v>
      </c>
      <c r="D167" s="15" t="s">
        <v>241</v>
      </c>
      <c r="E167" s="16">
        <v>44578</v>
      </c>
      <c r="F167" s="17">
        <v>4</v>
      </c>
      <c r="G167" s="17" t="s">
        <v>195</v>
      </c>
      <c r="H167" s="17" t="s">
        <v>107</v>
      </c>
      <c r="I167" s="17">
        <v>28</v>
      </c>
      <c r="J167" s="17">
        <v>4</v>
      </c>
      <c r="K167" s="17">
        <v>8.1999999999999993</v>
      </c>
      <c r="L167" s="17">
        <v>313</v>
      </c>
      <c r="M167" s="19">
        <f t="shared" si="5"/>
        <v>275</v>
      </c>
      <c r="N167" s="17">
        <v>0</v>
      </c>
      <c r="O167" s="17">
        <v>275</v>
      </c>
      <c r="P167" s="20"/>
      <c r="Q167" s="17" t="s">
        <v>245</v>
      </c>
      <c r="R167" s="23">
        <f>2287*0.5</f>
        <v>1143.5</v>
      </c>
      <c r="S167" s="17">
        <v>3220886401</v>
      </c>
      <c r="T167" s="20"/>
      <c r="U167" s="17" t="s">
        <v>127</v>
      </c>
    </row>
    <row r="168" spans="1:21" ht="15.75" customHeight="1">
      <c r="A168" s="13">
        <v>46</v>
      </c>
      <c r="B168" s="14" t="s">
        <v>103</v>
      </c>
      <c r="C168" s="14" t="s">
        <v>104</v>
      </c>
      <c r="D168" s="15" t="s">
        <v>241</v>
      </c>
      <c r="E168" s="16">
        <v>44578</v>
      </c>
      <c r="F168" s="17">
        <v>4</v>
      </c>
      <c r="G168" s="17" t="s">
        <v>195</v>
      </c>
      <c r="H168" s="17" t="s">
        <v>107</v>
      </c>
      <c r="I168" s="17">
        <v>28</v>
      </c>
      <c r="J168" s="17">
        <v>6</v>
      </c>
      <c r="K168" s="17">
        <v>12.9</v>
      </c>
      <c r="L168" s="17">
        <v>459</v>
      </c>
      <c r="M168" s="19">
        <f t="shared" si="5"/>
        <v>404</v>
      </c>
      <c r="N168" s="17">
        <v>0</v>
      </c>
      <c r="O168" s="17">
        <v>404</v>
      </c>
      <c r="P168" s="20"/>
      <c r="Q168" s="17" t="s">
        <v>246</v>
      </c>
      <c r="R168" s="23">
        <f>3365*0.5</f>
        <v>1682.5</v>
      </c>
      <c r="S168" s="17">
        <v>3220886401</v>
      </c>
      <c r="T168" s="20"/>
      <c r="U168" s="17" t="s">
        <v>127</v>
      </c>
    </row>
    <row r="169" spans="1:21" ht="15.75" customHeight="1">
      <c r="A169" s="13">
        <v>47</v>
      </c>
      <c r="B169" s="14" t="s">
        <v>103</v>
      </c>
      <c r="C169" s="14" t="s">
        <v>104</v>
      </c>
      <c r="D169" s="15" t="s">
        <v>241</v>
      </c>
      <c r="E169" s="16">
        <v>44578</v>
      </c>
      <c r="F169" s="17">
        <v>2</v>
      </c>
      <c r="G169" s="17" t="s">
        <v>195</v>
      </c>
      <c r="H169" s="17" t="s">
        <v>107</v>
      </c>
      <c r="I169" s="17">
        <v>37</v>
      </c>
      <c r="J169" s="17">
        <v>14</v>
      </c>
      <c r="K169" s="17">
        <v>5</v>
      </c>
      <c r="L169" s="17">
        <v>96</v>
      </c>
      <c r="M169" s="19">
        <f t="shared" si="5"/>
        <v>83</v>
      </c>
      <c r="N169" s="17">
        <v>0</v>
      </c>
      <c r="O169" s="17">
        <v>83</v>
      </c>
      <c r="P169" s="20"/>
      <c r="Q169" s="17" t="s">
        <v>247</v>
      </c>
      <c r="R169" s="23">
        <f>687*0.5</f>
        <v>343.5</v>
      </c>
      <c r="S169" s="17">
        <v>3220881701</v>
      </c>
      <c r="T169" s="20"/>
      <c r="U169" s="17" t="s">
        <v>109</v>
      </c>
    </row>
    <row r="170" spans="1:21" ht="15.75" customHeight="1">
      <c r="A170" s="13">
        <v>48</v>
      </c>
      <c r="B170" s="14" t="s">
        <v>103</v>
      </c>
      <c r="C170" s="14" t="s">
        <v>104</v>
      </c>
      <c r="D170" s="15" t="s">
        <v>241</v>
      </c>
      <c r="E170" s="16">
        <v>44578</v>
      </c>
      <c r="F170" s="17">
        <v>2</v>
      </c>
      <c r="G170" s="17" t="s">
        <v>195</v>
      </c>
      <c r="H170" s="17" t="s">
        <v>107</v>
      </c>
      <c r="I170" s="17">
        <v>53</v>
      </c>
      <c r="J170" s="17">
        <v>17</v>
      </c>
      <c r="K170" s="17">
        <v>15.5</v>
      </c>
      <c r="L170" s="17">
        <v>130</v>
      </c>
      <c r="M170" s="19">
        <f t="shared" si="5"/>
        <v>113</v>
      </c>
      <c r="N170" s="17">
        <v>10</v>
      </c>
      <c r="O170" s="17">
        <v>103</v>
      </c>
      <c r="P170" s="20"/>
      <c r="Q170" s="17" t="s">
        <v>248</v>
      </c>
      <c r="R170" s="23">
        <f>3402*0.5</f>
        <v>1701</v>
      </c>
      <c r="S170" s="17">
        <v>3220882901</v>
      </c>
      <c r="T170" s="20"/>
      <c r="U170" s="17" t="s">
        <v>109</v>
      </c>
    </row>
    <row r="171" spans="1:21" ht="15.75" customHeight="1">
      <c r="A171" s="13">
        <v>49</v>
      </c>
      <c r="B171" s="14" t="s">
        <v>103</v>
      </c>
      <c r="C171" s="14" t="s">
        <v>104</v>
      </c>
      <c r="D171" s="15" t="s">
        <v>241</v>
      </c>
      <c r="E171" s="16">
        <v>44578</v>
      </c>
      <c r="F171" s="17">
        <v>2</v>
      </c>
      <c r="G171" s="17" t="s">
        <v>195</v>
      </c>
      <c r="H171" s="17" t="s">
        <v>107</v>
      </c>
      <c r="I171" s="17">
        <v>60</v>
      </c>
      <c r="J171" s="17">
        <v>12</v>
      </c>
      <c r="K171" s="17">
        <v>6.8</v>
      </c>
      <c r="L171" s="17">
        <v>62</v>
      </c>
      <c r="M171" s="19">
        <f t="shared" si="5"/>
        <v>55</v>
      </c>
      <c r="N171" s="17">
        <v>2</v>
      </c>
      <c r="O171" s="17">
        <v>53</v>
      </c>
      <c r="P171" s="20"/>
      <c r="Q171" s="17" t="s">
        <v>249</v>
      </c>
      <c r="R171" s="23">
        <f>946*0.5</f>
        <v>473</v>
      </c>
      <c r="S171" s="17">
        <v>3220882901</v>
      </c>
      <c r="T171" s="20"/>
      <c r="U171" s="17" t="s">
        <v>109</v>
      </c>
    </row>
    <row r="172" spans="1:21" ht="15.75" customHeight="1">
      <c r="A172" s="13">
        <v>50</v>
      </c>
      <c r="B172" s="14" t="s">
        <v>103</v>
      </c>
      <c r="C172" s="14" t="s">
        <v>104</v>
      </c>
      <c r="D172" s="15" t="s">
        <v>241</v>
      </c>
      <c r="E172" s="16">
        <v>44578</v>
      </c>
      <c r="F172" s="17">
        <v>2</v>
      </c>
      <c r="G172" s="17" t="s">
        <v>195</v>
      </c>
      <c r="H172" s="17" t="s">
        <v>107</v>
      </c>
      <c r="I172" s="17">
        <v>60</v>
      </c>
      <c r="J172" s="17">
        <v>19</v>
      </c>
      <c r="K172" s="17">
        <v>4.5</v>
      </c>
      <c r="L172" s="17">
        <v>35</v>
      </c>
      <c r="M172" s="19">
        <f t="shared" si="5"/>
        <v>30</v>
      </c>
      <c r="N172" s="17">
        <v>0</v>
      </c>
      <c r="O172" s="17">
        <v>30</v>
      </c>
      <c r="P172" s="20"/>
      <c r="Q172" s="17" t="s">
        <v>250</v>
      </c>
      <c r="R172" s="23">
        <f>250*0.5</f>
        <v>125</v>
      </c>
      <c r="S172" s="17">
        <v>3220882901</v>
      </c>
      <c r="T172" s="20"/>
      <c r="U172" s="17" t="s">
        <v>109</v>
      </c>
    </row>
    <row r="173" spans="1:21" ht="15.75" customHeight="1">
      <c r="A173" s="13">
        <v>51</v>
      </c>
      <c r="B173" s="14" t="s">
        <v>103</v>
      </c>
      <c r="C173" s="14" t="s">
        <v>104</v>
      </c>
      <c r="D173" s="15" t="s">
        <v>241</v>
      </c>
      <c r="E173" s="16">
        <v>44578</v>
      </c>
      <c r="F173" s="17">
        <v>2</v>
      </c>
      <c r="G173" s="17" t="s">
        <v>195</v>
      </c>
      <c r="H173" s="17" t="s">
        <v>107</v>
      </c>
      <c r="I173" s="17">
        <v>60</v>
      </c>
      <c r="J173" s="17">
        <v>25</v>
      </c>
      <c r="K173" s="17">
        <v>2.2999999999999998</v>
      </c>
      <c r="L173" s="17">
        <v>56</v>
      </c>
      <c r="M173" s="19">
        <f t="shared" si="5"/>
        <v>48</v>
      </c>
      <c r="N173" s="17">
        <v>0</v>
      </c>
      <c r="O173" s="17">
        <v>48</v>
      </c>
      <c r="P173" s="20"/>
      <c r="Q173" s="17" t="s">
        <v>251</v>
      </c>
      <c r="R173" s="23">
        <f>399*0.5</f>
        <v>199.5</v>
      </c>
      <c r="S173" s="17">
        <v>3220882901</v>
      </c>
      <c r="T173" s="20"/>
      <c r="U173" s="17" t="s">
        <v>109</v>
      </c>
    </row>
    <row r="174" spans="1:21" ht="15.75" customHeight="1">
      <c r="A174" s="13">
        <v>52</v>
      </c>
      <c r="B174" s="14" t="s">
        <v>103</v>
      </c>
      <c r="C174" s="14" t="s">
        <v>104</v>
      </c>
      <c r="D174" s="15" t="s">
        <v>241</v>
      </c>
      <c r="E174" s="16">
        <v>44578</v>
      </c>
      <c r="F174" s="17">
        <v>2</v>
      </c>
      <c r="G174" s="17" t="s">
        <v>195</v>
      </c>
      <c r="H174" s="17" t="s">
        <v>107</v>
      </c>
      <c r="I174" s="17">
        <v>63</v>
      </c>
      <c r="J174" s="17">
        <v>9</v>
      </c>
      <c r="K174" s="17">
        <v>0.7</v>
      </c>
      <c r="L174" s="17">
        <v>38</v>
      </c>
      <c r="M174" s="19">
        <f t="shared" si="5"/>
        <v>33</v>
      </c>
      <c r="N174" s="17">
        <v>1</v>
      </c>
      <c r="O174" s="17">
        <v>32</v>
      </c>
      <c r="P174" s="20"/>
      <c r="Q174" s="17" t="s">
        <v>252</v>
      </c>
      <c r="R174" s="23">
        <f>460*0.5</f>
        <v>230</v>
      </c>
      <c r="S174" s="17">
        <v>3220882901</v>
      </c>
      <c r="T174" s="20"/>
      <c r="U174" s="17" t="s">
        <v>109</v>
      </c>
    </row>
    <row r="175" spans="1:21" ht="15.75" customHeight="1">
      <c r="A175" s="13">
        <v>53</v>
      </c>
      <c r="B175" s="14" t="s">
        <v>103</v>
      </c>
      <c r="C175" s="14" t="s">
        <v>104</v>
      </c>
      <c r="D175" s="15" t="s">
        <v>241</v>
      </c>
      <c r="E175" s="16">
        <v>44578</v>
      </c>
      <c r="F175" s="17">
        <v>2</v>
      </c>
      <c r="G175" s="17" t="s">
        <v>195</v>
      </c>
      <c r="H175" s="17" t="s">
        <v>107</v>
      </c>
      <c r="I175" s="17">
        <v>63</v>
      </c>
      <c r="J175" s="17">
        <v>43</v>
      </c>
      <c r="K175" s="17">
        <v>0.8</v>
      </c>
      <c r="L175" s="17">
        <v>25</v>
      </c>
      <c r="M175" s="19">
        <f t="shared" si="5"/>
        <v>22</v>
      </c>
      <c r="N175" s="17">
        <v>0</v>
      </c>
      <c r="O175" s="17">
        <v>22</v>
      </c>
      <c r="P175" s="20"/>
      <c r="Q175" s="17" t="s">
        <v>253</v>
      </c>
      <c r="R175" s="23">
        <f>181*0.5</f>
        <v>90.5</v>
      </c>
      <c r="S175" s="17">
        <v>3220882901</v>
      </c>
      <c r="T175" s="20"/>
      <c r="U175" s="17" t="s">
        <v>109</v>
      </c>
    </row>
    <row r="176" spans="1:21" ht="15.75" customHeight="1">
      <c r="A176" s="13">
        <v>54</v>
      </c>
      <c r="B176" s="14" t="s">
        <v>103</v>
      </c>
      <c r="C176" s="14" t="s">
        <v>104</v>
      </c>
      <c r="D176" s="15" t="s">
        <v>241</v>
      </c>
      <c r="E176" s="16">
        <v>44578</v>
      </c>
      <c r="F176" s="17">
        <v>2</v>
      </c>
      <c r="G176" s="17" t="s">
        <v>195</v>
      </c>
      <c r="H176" s="17" t="s">
        <v>107</v>
      </c>
      <c r="I176" s="17">
        <v>66</v>
      </c>
      <c r="J176" s="17">
        <v>12</v>
      </c>
      <c r="K176" s="17">
        <v>1.9</v>
      </c>
      <c r="L176" s="17">
        <v>63</v>
      </c>
      <c r="M176" s="19">
        <f t="shared" si="5"/>
        <v>54</v>
      </c>
      <c r="N176" s="17">
        <v>1</v>
      </c>
      <c r="O176" s="17">
        <v>53</v>
      </c>
      <c r="P176" s="20"/>
      <c r="Q176" s="17" t="s">
        <v>254</v>
      </c>
      <c r="R176" s="23">
        <f>437*0.5</f>
        <v>218.5</v>
      </c>
      <c r="S176" s="17">
        <v>3220882901</v>
      </c>
      <c r="T176" s="20"/>
      <c r="U176" s="17" t="s">
        <v>109</v>
      </c>
    </row>
    <row r="177" spans="1:21" ht="15.75" customHeight="1">
      <c r="A177" s="13">
        <v>55</v>
      </c>
      <c r="B177" s="14" t="s">
        <v>103</v>
      </c>
      <c r="C177" s="14" t="s">
        <v>104</v>
      </c>
      <c r="D177" s="15" t="s">
        <v>241</v>
      </c>
      <c r="E177" s="16">
        <v>44578</v>
      </c>
      <c r="F177" s="17">
        <v>2</v>
      </c>
      <c r="G177" s="17" t="s">
        <v>195</v>
      </c>
      <c r="H177" s="17" t="s">
        <v>107</v>
      </c>
      <c r="I177" s="17">
        <v>69</v>
      </c>
      <c r="J177" s="17">
        <v>13</v>
      </c>
      <c r="K177" s="17">
        <v>10</v>
      </c>
      <c r="L177" s="17">
        <v>233</v>
      </c>
      <c r="M177" s="19">
        <f t="shared" si="5"/>
        <v>203</v>
      </c>
      <c r="N177" s="17">
        <v>0</v>
      </c>
      <c r="O177" s="17">
        <v>203</v>
      </c>
      <c r="P177" s="20"/>
      <c r="Q177" s="17" t="s">
        <v>255</v>
      </c>
      <c r="R177" s="23">
        <f>1678*0.5</f>
        <v>839</v>
      </c>
      <c r="S177" s="17">
        <v>3220882901</v>
      </c>
      <c r="T177" s="20"/>
      <c r="U177" s="17" t="s">
        <v>109</v>
      </c>
    </row>
    <row r="178" spans="1:21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</row>
    <row r="179" spans="1:21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</row>
    <row r="180" spans="1:21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</row>
    <row r="181" spans="1:21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</row>
    <row r="182" spans="1:21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</row>
    <row r="183" spans="1:21" ht="15.75" customHeight="1"/>
    <row r="184" spans="1:21" ht="15.75" customHeight="1"/>
    <row r="185" spans="1:21" ht="15.75" customHeight="1"/>
    <row r="186" spans="1:21" ht="15.75" customHeight="1"/>
    <row r="187" spans="1:21" ht="15.75" customHeight="1"/>
    <row r="188" spans="1:21" ht="15.75" customHeight="1"/>
    <row r="189" spans="1:21" ht="15.75" customHeight="1"/>
    <row r="190" spans="1:21" ht="15.75" customHeight="1"/>
    <row r="191" spans="1:21" ht="15.75" customHeight="1"/>
    <row r="192" spans="1:21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</sheetData>
  <mergeCells count="46">
    <mergeCell ref="A50:R50"/>
    <mergeCell ref="A51:A52"/>
    <mergeCell ref="E4:E5"/>
    <mergeCell ref="F4:F5"/>
    <mergeCell ref="G4:G5"/>
    <mergeCell ref="T4:T5"/>
    <mergeCell ref="U4:U5"/>
    <mergeCell ref="A1:U3"/>
    <mergeCell ref="A7:U7"/>
    <mergeCell ref="S4:S5"/>
    <mergeCell ref="H4:H5"/>
    <mergeCell ref="I4:I5"/>
    <mergeCell ref="K4:K5"/>
    <mergeCell ref="J4:J5"/>
    <mergeCell ref="L4:M4"/>
    <mergeCell ref="Q4:Q5"/>
    <mergeCell ref="R4:R5"/>
    <mergeCell ref="A4:A5"/>
    <mergeCell ref="B4:B5"/>
    <mergeCell ref="C4:C5"/>
    <mergeCell ref="D4:D5"/>
    <mergeCell ref="N4:O4"/>
    <mergeCell ref="P4:P5"/>
    <mergeCell ref="J51:J52"/>
    <mergeCell ref="K51:K52"/>
    <mergeCell ref="B51:B52"/>
    <mergeCell ref="C51:C52"/>
    <mergeCell ref="D51:D52"/>
    <mergeCell ref="E51:E52"/>
    <mergeCell ref="F51:F52"/>
    <mergeCell ref="A97:U97"/>
    <mergeCell ref="A105:U105"/>
    <mergeCell ref="A122:U122"/>
    <mergeCell ref="S51:S52"/>
    <mergeCell ref="T51:T52"/>
    <mergeCell ref="U51:U52"/>
    <mergeCell ref="A54:U54"/>
    <mergeCell ref="A70:U70"/>
    <mergeCell ref="L51:M51"/>
    <mergeCell ref="N51:O51"/>
    <mergeCell ref="P51:P52"/>
    <mergeCell ref="Q51:Q52"/>
    <mergeCell ref="R51:R52"/>
    <mergeCell ref="G51:G52"/>
    <mergeCell ref="H51:H52"/>
    <mergeCell ref="I51:I52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5"/>
  <sheetViews>
    <sheetView topLeftCell="H1" workbookViewId="0">
      <selection activeCell="Q13" sqref="Q13"/>
    </sheetView>
  </sheetViews>
  <sheetFormatPr defaultColWidth="11.25" defaultRowHeight="15" customHeight="1"/>
  <cols>
    <col min="1" max="1" width="4.125" customWidth="1"/>
    <col min="2" max="2" width="31.625" customWidth="1"/>
    <col min="3" max="3" width="15.875" customWidth="1"/>
    <col min="4" max="4" width="10.125" customWidth="1"/>
    <col min="5" max="5" width="9.875" customWidth="1"/>
    <col min="6" max="6" width="6.75" customWidth="1"/>
    <col min="7" max="7" width="11.125" customWidth="1"/>
    <col min="8" max="16" width="6.75" customWidth="1"/>
    <col min="17" max="17" width="10.75" customWidth="1"/>
    <col min="18" max="18" width="6.75" customWidth="1"/>
    <col min="19" max="19" width="11.5" customWidth="1"/>
    <col min="20" max="20" width="9.375" customWidth="1"/>
    <col min="21" max="21" width="13.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2" t="s">
        <v>23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1:21" ht="15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5.75" customHeight="1">
      <c r="A9" s="35"/>
      <c r="B9" s="36" t="s">
        <v>256</v>
      </c>
      <c r="C9" s="37"/>
      <c r="D9" s="38"/>
      <c r="E9" s="37"/>
      <c r="F9" s="37"/>
      <c r="G9" s="37"/>
      <c r="H9" s="37"/>
      <c r="I9" s="37"/>
      <c r="J9" s="37"/>
      <c r="K9" s="37">
        <f>SUM(K8:K8)</f>
        <v>0</v>
      </c>
      <c r="L9" s="37"/>
      <c r="M9" s="35"/>
      <c r="N9" s="35"/>
      <c r="O9" s="35"/>
      <c r="P9" s="35"/>
      <c r="Q9" s="35"/>
      <c r="R9" s="35"/>
      <c r="S9" s="35"/>
      <c r="T9" s="35"/>
      <c r="U9" s="35"/>
    </row>
    <row r="10" spans="1:21" ht="15.75" customHeight="1">
      <c r="A10" s="339" t="s">
        <v>24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1"/>
    </row>
    <row r="11" spans="1:21" ht="15.75" customHeight="1">
      <c r="A11" s="35">
        <v>1</v>
      </c>
      <c r="B11" s="35" t="s">
        <v>257</v>
      </c>
      <c r="C11" s="35" t="s">
        <v>258</v>
      </c>
      <c r="D11" s="39" t="s">
        <v>259</v>
      </c>
      <c r="E11" s="40">
        <v>44539</v>
      </c>
      <c r="F11" s="35">
        <v>2</v>
      </c>
      <c r="G11" s="35" t="s">
        <v>260</v>
      </c>
      <c r="H11" s="35" t="s">
        <v>43</v>
      </c>
      <c r="I11" s="35">
        <v>706</v>
      </c>
      <c r="J11" s="35">
        <v>12</v>
      </c>
      <c r="K11" s="35">
        <v>0.4</v>
      </c>
      <c r="L11" s="35">
        <v>23</v>
      </c>
      <c r="M11" s="35"/>
      <c r="N11" s="35"/>
      <c r="O11" s="35"/>
      <c r="P11" s="35"/>
      <c r="Q11" s="35" t="s">
        <v>261</v>
      </c>
      <c r="R11" s="35"/>
      <c r="S11" s="35">
        <v>3221886800</v>
      </c>
      <c r="T11" s="35" t="s">
        <v>262</v>
      </c>
      <c r="U11" s="35" t="s">
        <v>263</v>
      </c>
    </row>
    <row r="12" spans="1:21" ht="15.75" customHeight="1">
      <c r="A12" s="35">
        <v>2</v>
      </c>
      <c r="B12" s="35" t="s">
        <v>257</v>
      </c>
      <c r="C12" s="35" t="s">
        <v>258</v>
      </c>
      <c r="D12" s="39" t="s">
        <v>259</v>
      </c>
      <c r="E12" s="40">
        <v>44539</v>
      </c>
      <c r="F12" s="35">
        <v>2</v>
      </c>
      <c r="G12" s="35" t="s">
        <v>260</v>
      </c>
      <c r="H12" s="35" t="s">
        <v>43</v>
      </c>
      <c r="I12" s="35">
        <v>715</v>
      </c>
      <c r="J12" s="35">
        <v>7</v>
      </c>
      <c r="K12" s="35">
        <v>1.7</v>
      </c>
      <c r="L12" s="35">
        <v>57</v>
      </c>
      <c r="M12" s="35"/>
      <c r="N12" s="35"/>
      <c r="O12" s="35"/>
      <c r="P12" s="35"/>
      <c r="Q12" s="35" t="s">
        <v>264</v>
      </c>
      <c r="R12" s="35"/>
      <c r="S12" s="35">
        <v>3221886800</v>
      </c>
      <c r="T12" s="35" t="s">
        <v>262</v>
      </c>
      <c r="U12" s="35" t="s">
        <v>263</v>
      </c>
    </row>
    <row r="13" spans="1:21" ht="15.75" customHeight="1">
      <c r="A13" s="35">
        <v>3</v>
      </c>
      <c r="B13" s="35" t="s">
        <v>257</v>
      </c>
      <c r="C13" s="35" t="s">
        <v>265</v>
      </c>
      <c r="D13" s="39" t="s">
        <v>266</v>
      </c>
      <c r="E13" s="40">
        <v>44586</v>
      </c>
      <c r="F13" s="35">
        <v>2</v>
      </c>
      <c r="G13" s="35" t="s">
        <v>260</v>
      </c>
      <c r="H13" s="35" t="s">
        <v>43</v>
      </c>
      <c r="I13" s="35">
        <v>93</v>
      </c>
      <c r="J13" s="35">
        <v>18</v>
      </c>
      <c r="K13" s="35">
        <v>2.2999999999999998</v>
      </c>
      <c r="L13" s="35">
        <v>39</v>
      </c>
      <c r="M13" s="35"/>
      <c r="N13" s="35"/>
      <c r="O13" s="35"/>
      <c r="P13" s="35"/>
      <c r="Q13" s="35" t="s">
        <v>267</v>
      </c>
      <c r="R13" s="35"/>
      <c r="S13" s="35">
        <v>3221886800</v>
      </c>
      <c r="T13" s="35" t="s">
        <v>268</v>
      </c>
      <c r="U13" s="35" t="s">
        <v>263</v>
      </c>
    </row>
    <row r="14" spans="1:21" ht="15.75" customHeight="1">
      <c r="A14" s="37"/>
      <c r="B14" s="36" t="s">
        <v>256</v>
      </c>
      <c r="C14" s="37"/>
      <c r="D14" s="38"/>
      <c r="E14" s="37"/>
      <c r="F14" s="37"/>
      <c r="G14" s="37"/>
      <c r="H14" s="37"/>
      <c r="I14" s="37"/>
      <c r="J14" s="37"/>
      <c r="K14" s="37">
        <f>SUM(K11:K13)</f>
        <v>4.4000000000000004</v>
      </c>
      <c r="L14" s="37">
        <f>SUM(L11:L13)</f>
        <v>119</v>
      </c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15.75" customHeight="1">
      <c r="A15" s="339" t="s">
        <v>25</v>
      </c>
      <c r="B15" s="340"/>
      <c r="C15" s="340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1"/>
    </row>
    <row r="16" spans="1:21" ht="15.75" customHeight="1">
      <c r="A16" s="35">
        <v>1</v>
      </c>
      <c r="B16" s="35" t="s">
        <v>257</v>
      </c>
      <c r="C16" s="35" t="s">
        <v>258</v>
      </c>
      <c r="D16" s="39" t="s">
        <v>269</v>
      </c>
      <c r="E16" s="40">
        <v>44539</v>
      </c>
      <c r="F16" s="35">
        <v>2</v>
      </c>
      <c r="G16" s="35" t="s">
        <v>270</v>
      </c>
      <c r="H16" s="35" t="s">
        <v>43</v>
      </c>
      <c r="I16" s="35">
        <v>674</v>
      </c>
      <c r="J16" s="35">
        <v>5</v>
      </c>
      <c r="K16" s="35">
        <v>3.6</v>
      </c>
      <c r="L16" s="35">
        <v>77</v>
      </c>
      <c r="M16" s="35"/>
      <c r="N16" s="35"/>
      <c r="O16" s="35"/>
      <c r="P16" s="35"/>
      <c r="Q16" s="35" t="s">
        <v>271</v>
      </c>
      <c r="R16" s="35"/>
      <c r="S16" s="35">
        <v>3221886800</v>
      </c>
      <c r="T16" s="35" t="s">
        <v>262</v>
      </c>
      <c r="U16" s="35" t="s">
        <v>263</v>
      </c>
    </row>
    <row r="17" spans="1:21" ht="15.75" customHeight="1">
      <c r="A17" s="35">
        <v>2</v>
      </c>
      <c r="B17" s="35" t="s">
        <v>257</v>
      </c>
      <c r="C17" s="35" t="s">
        <v>258</v>
      </c>
      <c r="D17" s="39" t="s">
        <v>269</v>
      </c>
      <c r="E17" s="40">
        <v>44539</v>
      </c>
      <c r="F17" s="35">
        <v>2</v>
      </c>
      <c r="G17" s="35" t="s">
        <v>270</v>
      </c>
      <c r="H17" s="35" t="s">
        <v>43</v>
      </c>
      <c r="I17" s="35">
        <v>684</v>
      </c>
      <c r="J17" s="35">
        <v>3</v>
      </c>
      <c r="K17" s="35">
        <v>1.2</v>
      </c>
      <c r="L17" s="35">
        <v>50</v>
      </c>
      <c r="M17" s="35"/>
      <c r="N17" s="35"/>
      <c r="O17" s="35"/>
      <c r="P17" s="35"/>
      <c r="Q17" s="35" t="s">
        <v>272</v>
      </c>
      <c r="R17" s="35"/>
      <c r="S17" s="35">
        <v>3221886800</v>
      </c>
      <c r="T17" s="35" t="s">
        <v>262</v>
      </c>
      <c r="U17" s="35" t="s">
        <v>263</v>
      </c>
    </row>
    <row r="18" spans="1:21" ht="15.75" customHeight="1">
      <c r="A18" s="35">
        <v>3</v>
      </c>
      <c r="B18" s="35" t="s">
        <v>257</v>
      </c>
      <c r="C18" s="35" t="s">
        <v>258</v>
      </c>
      <c r="D18" s="39" t="s">
        <v>269</v>
      </c>
      <c r="E18" s="40">
        <v>44539</v>
      </c>
      <c r="F18" s="35">
        <v>2</v>
      </c>
      <c r="G18" s="35" t="s">
        <v>270</v>
      </c>
      <c r="H18" s="35" t="s">
        <v>43</v>
      </c>
      <c r="I18" s="35">
        <v>685</v>
      </c>
      <c r="J18" s="35">
        <v>2</v>
      </c>
      <c r="K18" s="35">
        <v>1.3</v>
      </c>
      <c r="L18" s="35">
        <v>45</v>
      </c>
      <c r="M18" s="35"/>
      <c r="N18" s="35"/>
      <c r="O18" s="35"/>
      <c r="P18" s="35"/>
      <c r="Q18" s="35" t="s">
        <v>273</v>
      </c>
      <c r="R18" s="35"/>
      <c r="S18" s="35">
        <v>3221886800</v>
      </c>
      <c r="T18" s="35" t="s">
        <v>274</v>
      </c>
      <c r="U18" s="35" t="s">
        <v>263</v>
      </c>
    </row>
    <row r="19" spans="1:21" ht="15.75" customHeight="1">
      <c r="A19" s="35">
        <v>4</v>
      </c>
      <c r="B19" s="35" t="s">
        <v>257</v>
      </c>
      <c r="C19" s="35" t="s">
        <v>258</v>
      </c>
      <c r="D19" s="39" t="s">
        <v>269</v>
      </c>
      <c r="E19" s="40">
        <v>44539</v>
      </c>
      <c r="F19" s="35">
        <v>2</v>
      </c>
      <c r="G19" s="35" t="s">
        <v>270</v>
      </c>
      <c r="H19" s="35" t="s">
        <v>43</v>
      </c>
      <c r="I19" s="35">
        <v>685</v>
      </c>
      <c r="J19" s="35">
        <v>13</v>
      </c>
      <c r="K19" s="35">
        <v>0.5</v>
      </c>
      <c r="L19" s="35">
        <v>24</v>
      </c>
      <c r="M19" s="35"/>
      <c r="N19" s="35"/>
      <c r="O19" s="35"/>
      <c r="P19" s="35"/>
      <c r="Q19" s="35" t="s">
        <v>275</v>
      </c>
      <c r="R19" s="35"/>
      <c r="S19" s="35">
        <v>3221886800</v>
      </c>
      <c r="T19" s="35" t="s">
        <v>262</v>
      </c>
      <c r="U19" s="35" t="s">
        <v>263</v>
      </c>
    </row>
    <row r="20" spans="1:21" ht="15.75" customHeight="1">
      <c r="A20" s="35">
        <v>5</v>
      </c>
      <c r="B20" s="35" t="s">
        <v>257</v>
      </c>
      <c r="C20" s="35" t="s">
        <v>258</v>
      </c>
      <c r="D20" s="39" t="s">
        <v>269</v>
      </c>
      <c r="E20" s="40">
        <v>44539</v>
      </c>
      <c r="F20" s="35">
        <v>2</v>
      </c>
      <c r="G20" s="35" t="s">
        <v>270</v>
      </c>
      <c r="H20" s="35" t="s">
        <v>43</v>
      </c>
      <c r="I20" s="35">
        <v>685</v>
      </c>
      <c r="J20" s="35">
        <v>15</v>
      </c>
      <c r="K20" s="35">
        <v>1.1000000000000001</v>
      </c>
      <c r="L20" s="35">
        <v>40</v>
      </c>
      <c r="M20" s="35"/>
      <c r="N20" s="35"/>
      <c r="O20" s="35"/>
      <c r="P20" s="35"/>
      <c r="Q20" s="35" t="s">
        <v>276</v>
      </c>
      <c r="R20" s="35"/>
      <c r="S20" s="35">
        <v>3221886800</v>
      </c>
      <c r="T20" s="35" t="s">
        <v>274</v>
      </c>
      <c r="U20" s="35" t="s">
        <v>263</v>
      </c>
    </row>
    <row r="21" spans="1:21" ht="15.75" customHeight="1">
      <c r="A21" s="35">
        <v>6</v>
      </c>
      <c r="B21" s="35" t="s">
        <v>257</v>
      </c>
      <c r="C21" s="35" t="s">
        <v>258</v>
      </c>
      <c r="D21" s="39" t="s">
        <v>269</v>
      </c>
      <c r="E21" s="40">
        <v>44539</v>
      </c>
      <c r="F21" s="35">
        <v>2</v>
      </c>
      <c r="G21" s="35" t="s">
        <v>270</v>
      </c>
      <c r="H21" s="35" t="s">
        <v>43</v>
      </c>
      <c r="I21" s="35">
        <v>685</v>
      </c>
      <c r="J21" s="35">
        <v>17</v>
      </c>
      <c r="K21" s="35">
        <v>2.7</v>
      </c>
      <c r="L21" s="35">
        <v>170</v>
      </c>
      <c r="M21" s="35"/>
      <c r="N21" s="35"/>
      <c r="O21" s="35"/>
      <c r="P21" s="35"/>
      <c r="Q21" s="35" t="s">
        <v>277</v>
      </c>
      <c r="R21" s="35"/>
      <c r="S21" s="35">
        <v>3221886800</v>
      </c>
      <c r="T21" s="35" t="s">
        <v>268</v>
      </c>
      <c r="U21" s="35" t="s">
        <v>263</v>
      </c>
    </row>
    <row r="22" spans="1:21" ht="15.75" customHeight="1">
      <c r="A22" s="35">
        <v>7</v>
      </c>
      <c r="B22" s="35" t="s">
        <v>257</v>
      </c>
      <c r="C22" s="35" t="s">
        <v>265</v>
      </c>
      <c r="D22" s="39" t="s">
        <v>278</v>
      </c>
      <c r="E22" s="40">
        <v>44586</v>
      </c>
      <c r="F22" s="35">
        <v>2</v>
      </c>
      <c r="G22" s="35" t="s">
        <v>270</v>
      </c>
      <c r="H22" s="35" t="s">
        <v>43</v>
      </c>
      <c r="I22" s="35">
        <v>93</v>
      </c>
      <c r="J22" s="35">
        <v>14</v>
      </c>
      <c r="K22" s="35">
        <v>0.5</v>
      </c>
      <c r="L22" s="35">
        <v>23</v>
      </c>
      <c r="M22" s="35"/>
      <c r="N22" s="35"/>
      <c r="O22" s="35"/>
      <c r="P22" s="35"/>
      <c r="Q22" s="35" t="s">
        <v>279</v>
      </c>
      <c r="R22" s="35"/>
      <c r="S22" s="35">
        <v>3221886800</v>
      </c>
      <c r="T22" s="35" t="s">
        <v>268</v>
      </c>
      <c r="U22" s="35" t="s">
        <v>263</v>
      </c>
    </row>
    <row r="23" spans="1:21" ht="15.75" customHeight="1">
      <c r="A23" s="35">
        <v>8</v>
      </c>
      <c r="B23" s="35" t="s">
        <v>257</v>
      </c>
      <c r="C23" s="35" t="s">
        <v>265</v>
      </c>
      <c r="D23" s="39" t="s">
        <v>278</v>
      </c>
      <c r="E23" s="40">
        <v>44586</v>
      </c>
      <c r="F23" s="35">
        <v>2</v>
      </c>
      <c r="G23" s="35" t="s">
        <v>270</v>
      </c>
      <c r="H23" s="35" t="s">
        <v>43</v>
      </c>
      <c r="I23" s="35">
        <v>110</v>
      </c>
      <c r="J23" s="35">
        <v>24</v>
      </c>
      <c r="K23" s="35">
        <v>1.3</v>
      </c>
      <c r="L23" s="35">
        <v>21</v>
      </c>
      <c r="M23" s="35"/>
      <c r="N23" s="35"/>
      <c r="O23" s="35"/>
      <c r="P23" s="35"/>
      <c r="Q23" s="35" t="s">
        <v>280</v>
      </c>
      <c r="R23" s="35"/>
      <c r="S23" s="35">
        <v>3221886800</v>
      </c>
      <c r="T23" s="35" t="s">
        <v>274</v>
      </c>
      <c r="U23" s="35" t="s">
        <v>263</v>
      </c>
    </row>
    <row r="24" spans="1:21" ht="15.75" customHeight="1">
      <c r="A24" s="35">
        <v>9</v>
      </c>
      <c r="B24" s="35" t="s">
        <v>257</v>
      </c>
      <c r="C24" s="35" t="s">
        <v>265</v>
      </c>
      <c r="D24" s="39" t="s">
        <v>278</v>
      </c>
      <c r="E24" s="40">
        <v>44586</v>
      </c>
      <c r="F24" s="35">
        <v>2</v>
      </c>
      <c r="G24" s="35" t="s">
        <v>270</v>
      </c>
      <c r="H24" s="35" t="s">
        <v>43</v>
      </c>
      <c r="I24" s="35">
        <v>111</v>
      </c>
      <c r="J24" s="35">
        <v>15</v>
      </c>
      <c r="K24" s="35">
        <v>1.2</v>
      </c>
      <c r="L24" s="35">
        <v>48</v>
      </c>
      <c r="M24" s="35"/>
      <c r="N24" s="35"/>
      <c r="O24" s="35"/>
      <c r="P24" s="35"/>
      <c r="Q24" s="35" t="s">
        <v>281</v>
      </c>
      <c r="R24" s="35"/>
      <c r="S24" s="35">
        <v>3221886800</v>
      </c>
      <c r="T24" s="35" t="s">
        <v>262</v>
      </c>
      <c r="U24" s="35" t="s">
        <v>263</v>
      </c>
    </row>
    <row r="25" spans="1:21" ht="15.75" customHeight="1">
      <c r="A25" s="35">
        <v>10</v>
      </c>
      <c r="B25" s="35" t="s">
        <v>257</v>
      </c>
      <c r="C25" s="35" t="s">
        <v>265</v>
      </c>
      <c r="D25" s="39" t="s">
        <v>278</v>
      </c>
      <c r="E25" s="40">
        <v>44586</v>
      </c>
      <c r="F25" s="35">
        <v>2</v>
      </c>
      <c r="G25" s="35" t="s">
        <v>270</v>
      </c>
      <c r="H25" s="35" t="s">
        <v>43</v>
      </c>
      <c r="I25" s="35">
        <v>111</v>
      </c>
      <c r="J25" s="35">
        <v>17</v>
      </c>
      <c r="K25" s="35">
        <v>1.1000000000000001</v>
      </c>
      <c r="L25" s="35">
        <v>48</v>
      </c>
      <c r="M25" s="35"/>
      <c r="N25" s="35"/>
      <c r="O25" s="35"/>
      <c r="P25" s="35"/>
      <c r="Q25" s="35" t="s">
        <v>282</v>
      </c>
      <c r="R25" s="35"/>
      <c r="S25" s="35">
        <v>3221886800</v>
      </c>
      <c r="T25" s="35" t="s">
        <v>262</v>
      </c>
      <c r="U25" s="35" t="s">
        <v>263</v>
      </c>
    </row>
    <row r="26" spans="1:21" ht="15.75" customHeight="1">
      <c r="A26" s="37"/>
      <c r="B26" s="36" t="s">
        <v>256</v>
      </c>
      <c r="C26" s="37"/>
      <c r="D26" s="38"/>
      <c r="E26" s="37"/>
      <c r="F26" s="37"/>
      <c r="G26" s="37"/>
      <c r="H26" s="37"/>
      <c r="I26" s="37"/>
      <c r="J26" s="37"/>
      <c r="K26" s="37">
        <f>SUM(K16:K25)</f>
        <v>14.499999999999998</v>
      </c>
      <c r="L26" s="37">
        <f>SUM(L16:L25)</f>
        <v>546</v>
      </c>
      <c r="M26" s="37"/>
      <c r="N26" s="37"/>
      <c r="O26" s="37"/>
      <c r="P26" s="37"/>
      <c r="Q26" s="37"/>
      <c r="R26" s="37"/>
      <c r="S26" s="37"/>
      <c r="T26" s="37"/>
      <c r="U26" s="37"/>
    </row>
    <row r="27" spans="1:21" ht="15.75" customHeight="1">
      <c r="A27" s="339" t="s">
        <v>26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3"/>
    </row>
    <row r="28" spans="1:21" ht="15.75" customHeight="1">
      <c r="A28" s="35">
        <v>1</v>
      </c>
      <c r="B28" s="35" t="s">
        <v>257</v>
      </c>
      <c r="C28" s="35" t="s">
        <v>283</v>
      </c>
      <c r="D28" s="39" t="s">
        <v>284</v>
      </c>
      <c r="E28" s="40">
        <v>44582</v>
      </c>
      <c r="F28" s="35">
        <v>2</v>
      </c>
      <c r="G28" s="35" t="s">
        <v>285</v>
      </c>
      <c r="H28" s="35" t="s">
        <v>43</v>
      </c>
      <c r="I28" s="35">
        <v>835</v>
      </c>
      <c r="J28" s="35">
        <v>2</v>
      </c>
      <c r="K28" s="35">
        <v>17</v>
      </c>
      <c r="L28" s="35">
        <v>696</v>
      </c>
      <c r="M28" s="35"/>
      <c r="N28" s="35"/>
      <c r="O28" s="35"/>
      <c r="P28" s="35"/>
      <c r="Q28" s="35" t="s">
        <v>286</v>
      </c>
      <c r="R28" s="35"/>
      <c r="S28" s="35">
        <v>3221886800</v>
      </c>
      <c r="T28" s="35" t="s">
        <v>262</v>
      </c>
      <c r="U28" s="35" t="s">
        <v>263</v>
      </c>
    </row>
    <row r="29" spans="1:21" ht="15.75" customHeight="1">
      <c r="A29" s="35">
        <v>2</v>
      </c>
      <c r="B29" s="35" t="s">
        <v>257</v>
      </c>
      <c r="C29" s="35" t="s">
        <v>287</v>
      </c>
      <c r="D29" s="39" t="s">
        <v>288</v>
      </c>
      <c r="E29" s="40">
        <v>44587</v>
      </c>
      <c r="F29" s="35">
        <v>2</v>
      </c>
      <c r="G29" s="35" t="s">
        <v>285</v>
      </c>
      <c r="H29" s="35" t="s">
        <v>43</v>
      </c>
      <c r="I29" s="35">
        <v>409</v>
      </c>
      <c r="J29" s="35">
        <v>4</v>
      </c>
      <c r="K29" s="35">
        <v>1.2</v>
      </c>
      <c r="L29" s="35">
        <v>10</v>
      </c>
      <c r="M29" s="35">
        <v>9</v>
      </c>
      <c r="N29" s="35"/>
      <c r="O29" s="35">
        <v>9</v>
      </c>
      <c r="P29" s="35"/>
      <c r="Q29" s="35" t="s">
        <v>289</v>
      </c>
      <c r="R29" s="35"/>
      <c r="S29" s="35">
        <v>3221886800</v>
      </c>
      <c r="T29" s="35" t="s">
        <v>268</v>
      </c>
      <c r="U29" s="35" t="s">
        <v>263</v>
      </c>
    </row>
    <row r="30" spans="1:21" ht="15.75" customHeight="1">
      <c r="A30" s="35">
        <v>3</v>
      </c>
      <c r="B30" s="35" t="s">
        <v>257</v>
      </c>
      <c r="C30" s="35" t="s">
        <v>287</v>
      </c>
      <c r="D30" s="39" t="s">
        <v>288</v>
      </c>
      <c r="E30" s="40">
        <v>44587</v>
      </c>
      <c r="F30" s="35">
        <v>2</v>
      </c>
      <c r="G30" s="35" t="s">
        <v>285</v>
      </c>
      <c r="H30" s="35" t="s">
        <v>43</v>
      </c>
      <c r="I30" s="35">
        <v>409</v>
      </c>
      <c r="J30" s="35">
        <v>7</v>
      </c>
      <c r="K30" s="35">
        <v>0.8</v>
      </c>
      <c r="L30" s="35">
        <v>17</v>
      </c>
      <c r="M30" s="35">
        <v>14</v>
      </c>
      <c r="N30" s="35"/>
      <c r="O30" s="35">
        <v>14</v>
      </c>
      <c r="P30" s="35"/>
      <c r="Q30" s="35" t="s">
        <v>290</v>
      </c>
      <c r="R30" s="35"/>
      <c r="S30" s="35">
        <v>3221886800</v>
      </c>
      <c r="T30" s="35" t="s">
        <v>268</v>
      </c>
      <c r="U30" s="35" t="s">
        <v>263</v>
      </c>
    </row>
    <row r="31" spans="1:21" ht="15.75" customHeight="1">
      <c r="A31" s="35">
        <v>4</v>
      </c>
      <c r="B31" s="35" t="s">
        <v>257</v>
      </c>
      <c r="C31" s="35" t="s">
        <v>283</v>
      </c>
      <c r="D31" s="39" t="s">
        <v>291</v>
      </c>
      <c r="E31" s="40">
        <v>44589</v>
      </c>
      <c r="F31" s="35">
        <v>2</v>
      </c>
      <c r="G31" s="35" t="s">
        <v>285</v>
      </c>
      <c r="H31" s="35" t="s">
        <v>43</v>
      </c>
      <c r="I31" s="35">
        <v>835</v>
      </c>
      <c r="J31" s="35">
        <v>9</v>
      </c>
      <c r="K31" s="35">
        <v>1.8</v>
      </c>
      <c r="L31" s="35">
        <v>71</v>
      </c>
      <c r="M31" s="35"/>
      <c r="N31" s="35"/>
      <c r="O31" s="35"/>
      <c r="P31" s="35"/>
      <c r="Q31" s="35" t="s">
        <v>292</v>
      </c>
      <c r="R31" s="35"/>
      <c r="S31" s="35">
        <v>3221886800</v>
      </c>
      <c r="T31" s="35" t="s">
        <v>262</v>
      </c>
      <c r="U31" s="35" t="s">
        <v>263</v>
      </c>
    </row>
    <row r="32" spans="1:21" ht="15.75" customHeight="1">
      <c r="A32" s="35">
        <v>5</v>
      </c>
      <c r="B32" s="35" t="s">
        <v>257</v>
      </c>
      <c r="C32" s="35" t="s">
        <v>265</v>
      </c>
      <c r="D32" s="39" t="s">
        <v>293</v>
      </c>
      <c r="E32" s="40">
        <v>44592</v>
      </c>
      <c r="F32" s="35">
        <v>2</v>
      </c>
      <c r="G32" s="35" t="s">
        <v>285</v>
      </c>
      <c r="H32" s="35" t="s">
        <v>43</v>
      </c>
      <c r="I32" s="35">
        <v>109</v>
      </c>
      <c r="J32" s="35">
        <v>30</v>
      </c>
      <c r="K32" s="35">
        <v>0.7</v>
      </c>
      <c r="L32" s="35">
        <v>40</v>
      </c>
      <c r="M32" s="35">
        <v>12</v>
      </c>
      <c r="N32" s="35"/>
      <c r="O32" s="35">
        <v>12</v>
      </c>
      <c r="P32" s="35"/>
      <c r="Q32" s="35" t="s">
        <v>294</v>
      </c>
      <c r="R32" s="35"/>
      <c r="S32" s="35">
        <v>3221886800</v>
      </c>
      <c r="T32" s="35" t="s">
        <v>268</v>
      </c>
      <c r="U32" s="35" t="s">
        <v>263</v>
      </c>
    </row>
    <row r="33" spans="1:21" ht="15.75" customHeight="1">
      <c r="A33" s="35"/>
      <c r="B33" s="36" t="s">
        <v>256</v>
      </c>
      <c r="C33" s="37"/>
      <c r="D33" s="38"/>
      <c r="E33" s="37"/>
      <c r="F33" s="37"/>
      <c r="G33" s="37"/>
      <c r="H33" s="37"/>
      <c r="I33" s="37"/>
      <c r="J33" s="37"/>
      <c r="K33" s="37">
        <f>SUM(K28:K32)</f>
        <v>21.5</v>
      </c>
      <c r="L33" s="37">
        <f>SUM(L28:L32)</f>
        <v>834</v>
      </c>
      <c r="M33" s="37">
        <f>SUM(M28:M32)</f>
        <v>35</v>
      </c>
      <c r="N33" s="37"/>
      <c r="O33" s="37">
        <f>SUM(O28:O32)</f>
        <v>35</v>
      </c>
      <c r="P33" s="35"/>
      <c r="Q33" s="35"/>
      <c r="R33" s="35"/>
      <c r="S33" s="35"/>
      <c r="T33" s="35"/>
      <c r="U33" s="35"/>
    </row>
    <row r="34" spans="1:21" ht="15.75" customHeight="1">
      <c r="A34" s="339" t="s">
        <v>27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1"/>
    </row>
    <row r="35" spans="1:21" ht="15.75" customHeight="1">
      <c r="A35" s="35">
        <v>1</v>
      </c>
      <c r="B35" s="35" t="s">
        <v>257</v>
      </c>
      <c r="C35" s="35" t="s">
        <v>258</v>
      </c>
      <c r="D35" s="39" t="s">
        <v>295</v>
      </c>
      <c r="E35" s="40">
        <v>44539</v>
      </c>
      <c r="F35" s="35">
        <v>2</v>
      </c>
      <c r="G35" s="35" t="s">
        <v>296</v>
      </c>
      <c r="H35" s="35" t="s">
        <v>43</v>
      </c>
      <c r="I35" s="35">
        <v>668</v>
      </c>
      <c r="J35" s="35">
        <v>17</v>
      </c>
      <c r="K35" s="35">
        <v>2</v>
      </c>
      <c r="L35" s="35">
        <v>110</v>
      </c>
      <c r="M35" s="35">
        <f>SUM(N35:O35)</f>
        <v>99</v>
      </c>
      <c r="N35" s="35">
        <v>6</v>
      </c>
      <c r="O35" s="35">
        <v>93</v>
      </c>
      <c r="P35" s="35"/>
      <c r="Q35" s="35" t="s">
        <v>297</v>
      </c>
      <c r="R35" s="35">
        <v>1183</v>
      </c>
      <c r="S35" s="35">
        <v>3221886800</v>
      </c>
      <c r="T35" s="35" t="s">
        <v>274</v>
      </c>
      <c r="U35" s="35" t="s">
        <v>263</v>
      </c>
    </row>
    <row r="36" spans="1:21" ht="15.75" customHeight="1">
      <c r="A36" s="35">
        <v>2</v>
      </c>
      <c r="B36" s="35" t="s">
        <v>257</v>
      </c>
      <c r="C36" s="35" t="s">
        <v>258</v>
      </c>
      <c r="D36" s="39" t="s">
        <v>295</v>
      </c>
      <c r="E36" s="40">
        <v>44539</v>
      </c>
      <c r="F36" s="35">
        <v>2</v>
      </c>
      <c r="G36" s="35" t="s">
        <v>296</v>
      </c>
      <c r="H36" s="35" t="s">
        <v>43</v>
      </c>
      <c r="I36" s="35">
        <v>668</v>
      </c>
      <c r="J36" s="39" t="s">
        <v>298</v>
      </c>
      <c r="K36" s="35">
        <v>1</v>
      </c>
      <c r="L36" s="35">
        <v>17</v>
      </c>
      <c r="M36" s="35">
        <f t="shared" ref="M36:M154" si="0">SUM(N36:O36)</f>
        <v>15</v>
      </c>
      <c r="N36" s="35">
        <v>3</v>
      </c>
      <c r="O36" s="35">
        <v>12</v>
      </c>
      <c r="P36" s="35"/>
      <c r="Q36" s="35" t="s">
        <v>299</v>
      </c>
      <c r="R36" s="35">
        <v>397</v>
      </c>
      <c r="S36" s="35">
        <v>3221886800</v>
      </c>
      <c r="T36" s="35" t="s">
        <v>274</v>
      </c>
      <c r="U36" s="35" t="s">
        <v>263</v>
      </c>
    </row>
    <row r="37" spans="1:21" ht="15.75" customHeight="1">
      <c r="A37" s="35">
        <v>3</v>
      </c>
      <c r="B37" s="35" t="s">
        <v>257</v>
      </c>
      <c r="C37" s="35" t="s">
        <v>258</v>
      </c>
      <c r="D37" s="39" t="s">
        <v>295</v>
      </c>
      <c r="E37" s="40">
        <v>44539</v>
      </c>
      <c r="F37" s="35">
        <v>2</v>
      </c>
      <c r="G37" s="35" t="s">
        <v>296</v>
      </c>
      <c r="H37" s="35" t="s">
        <v>43</v>
      </c>
      <c r="I37" s="35">
        <v>668</v>
      </c>
      <c r="J37" s="39" t="s">
        <v>300</v>
      </c>
      <c r="K37" s="35">
        <v>0.6</v>
      </c>
      <c r="L37" s="35">
        <v>6</v>
      </c>
      <c r="M37" s="35">
        <f t="shared" si="0"/>
        <v>5</v>
      </c>
      <c r="N37" s="35">
        <v>3</v>
      </c>
      <c r="O37" s="35">
        <v>2</v>
      </c>
      <c r="P37" s="35"/>
      <c r="Q37" s="35" t="s">
        <v>301</v>
      </c>
      <c r="R37" s="35">
        <v>356</v>
      </c>
      <c r="S37" s="35">
        <v>3221886800</v>
      </c>
      <c r="T37" s="35" t="s">
        <v>274</v>
      </c>
      <c r="U37" s="35" t="s">
        <v>263</v>
      </c>
    </row>
    <row r="38" spans="1:21" ht="15.75" customHeight="1">
      <c r="A38" s="35">
        <v>4</v>
      </c>
      <c r="B38" s="35" t="s">
        <v>257</v>
      </c>
      <c r="C38" s="35" t="s">
        <v>258</v>
      </c>
      <c r="D38" s="39" t="s">
        <v>295</v>
      </c>
      <c r="E38" s="40">
        <v>44539</v>
      </c>
      <c r="F38" s="35">
        <v>2</v>
      </c>
      <c r="G38" s="35" t="s">
        <v>296</v>
      </c>
      <c r="H38" s="35" t="s">
        <v>43</v>
      </c>
      <c r="I38" s="35">
        <v>668</v>
      </c>
      <c r="J38" s="39" t="s">
        <v>302</v>
      </c>
      <c r="K38" s="35">
        <v>0.8</v>
      </c>
      <c r="L38" s="35">
        <v>31</v>
      </c>
      <c r="M38" s="35">
        <f t="shared" si="0"/>
        <v>28</v>
      </c>
      <c r="N38" s="35">
        <v>2</v>
      </c>
      <c r="O38" s="35">
        <v>26</v>
      </c>
      <c r="P38" s="35"/>
      <c r="Q38" s="35" t="s">
        <v>303</v>
      </c>
      <c r="R38" s="35">
        <v>301</v>
      </c>
      <c r="S38" s="35">
        <v>3221886800</v>
      </c>
      <c r="T38" s="35" t="s">
        <v>274</v>
      </c>
      <c r="U38" s="35" t="s">
        <v>263</v>
      </c>
    </row>
    <row r="39" spans="1:21" ht="15.75" customHeight="1">
      <c r="A39" s="35">
        <v>5</v>
      </c>
      <c r="B39" s="35" t="s">
        <v>257</v>
      </c>
      <c r="C39" s="35" t="s">
        <v>258</v>
      </c>
      <c r="D39" s="39" t="s">
        <v>295</v>
      </c>
      <c r="E39" s="40">
        <v>44539</v>
      </c>
      <c r="F39" s="35">
        <v>2</v>
      </c>
      <c r="G39" s="35" t="s">
        <v>296</v>
      </c>
      <c r="H39" s="35" t="s">
        <v>43</v>
      </c>
      <c r="I39" s="35">
        <v>668</v>
      </c>
      <c r="J39" s="39" t="s">
        <v>304</v>
      </c>
      <c r="K39" s="35">
        <v>2.2000000000000002</v>
      </c>
      <c r="L39" s="35">
        <v>70</v>
      </c>
      <c r="M39" s="35">
        <f t="shared" si="0"/>
        <v>63</v>
      </c>
      <c r="N39" s="35">
        <v>8</v>
      </c>
      <c r="O39" s="35">
        <v>55</v>
      </c>
      <c r="P39" s="35"/>
      <c r="Q39" s="35" t="s">
        <v>305</v>
      </c>
      <c r="R39" s="35">
        <v>1118</v>
      </c>
      <c r="S39" s="35">
        <v>3221886800</v>
      </c>
      <c r="T39" s="35" t="s">
        <v>274</v>
      </c>
      <c r="U39" s="35" t="s">
        <v>263</v>
      </c>
    </row>
    <row r="40" spans="1:21" ht="15.75" customHeight="1">
      <c r="A40" s="35">
        <v>6</v>
      </c>
      <c r="B40" s="35" t="s">
        <v>257</v>
      </c>
      <c r="C40" s="35" t="s">
        <v>258</v>
      </c>
      <c r="D40" s="39" t="s">
        <v>295</v>
      </c>
      <c r="E40" s="40">
        <v>44539</v>
      </c>
      <c r="F40" s="35">
        <v>2</v>
      </c>
      <c r="G40" s="35" t="s">
        <v>296</v>
      </c>
      <c r="H40" s="35" t="s">
        <v>43</v>
      </c>
      <c r="I40" s="35">
        <v>668</v>
      </c>
      <c r="J40" s="35">
        <v>25</v>
      </c>
      <c r="K40" s="35">
        <v>0.7</v>
      </c>
      <c r="L40" s="35">
        <v>17</v>
      </c>
      <c r="M40" s="35">
        <f t="shared" si="0"/>
        <v>15</v>
      </c>
      <c r="N40" s="35">
        <v>1</v>
      </c>
      <c r="O40" s="35">
        <v>14</v>
      </c>
      <c r="P40" s="35"/>
      <c r="Q40" s="35" t="s">
        <v>306</v>
      </c>
      <c r="R40" s="35">
        <v>156</v>
      </c>
      <c r="S40" s="35">
        <v>3221886800</v>
      </c>
      <c r="T40" s="35" t="s">
        <v>274</v>
      </c>
      <c r="U40" s="35" t="s">
        <v>263</v>
      </c>
    </row>
    <row r="41" spans="1:21" ht="15.75" customHeight="1">
      <c r="A41" s="35">
        <v>7</v>
      </c>
      <c r="B41" s="35" t="s">
        <v>257</v>
      </c>
      <c r="C41" s="35" t="s">
        <v>258</v>
      </c>
      <c r="D41" s="39" t="s">
        <v>295</v>
      </c>
      <c r="E41" s="40">
        <v>44539</v>
      </c>
      <c r="F41" s="35">
        <v>2</v>
      </c>
      <c r="G41" s="35" t="s">
        <v>296</v>
      </c>
      <c r="H41" s="35" t="s">
        <v>43</v>
      </c>
      <c r="I41" s="35">
        <v>668</v>
      </c>
      <c r="J41" s="39" t="s">
        <v>307</v>
      </c>
      <c r="K41" s="35">
        <v>0.4</v>
      </c>
      <c r="L41" s="35">
        <v>6</v>
      </c>
      <c r="M41" s="35">
        <f t="shared" si="0"/>
        <v>5</v>
      </c>
      <c r="N41" s="35">
        <v>1</v>
      </c>
      <c r="O41" s="35">
        <v>4</v>
      </c>
      <c r="P41" s="35"/>
      <c r="Q41" s="35" t="s">
        <v>308</v>
      </c>
      <c r="R41" s="35">
        <v>114</v>
      </c>
      <c r="S41" s="35">
        <v>3221886800</v>
      </c>
      <c r="T41" s="35" t="s">
        <v>274</v>
      </c>
      <c r="U41" s="35" t="s">
        <v>263</v>
      </c>
    </row>
    <row r="42" spans="1:21" ht="15.75" customHeight="1">
      <c r="A42" s="35">
        <v>8</v>
      </c>
      <c r="B42" s="35" t="s">
        <v>257</v>
      </c>
      <c r="C42" s="35" t="s">
        <v>258</v>
      </c>
      <c r="D42" s="39" t="s">
        <v>295</v>
      </c>
      <c r="E42" s="40">
        <v>44539</v>
      </c>
      <c r="F42" s="35">
        <v>2</v>
      </c>
      <c r="G42" s="35" t="s">
        <v>296</v>
      </c>
      <c r="H42" s="35" t="s">
        <v>43</v>
      </c>
      <c r="I42" s="35">
        <v>668</v>
      </c>
      <c r="J42" s="35">
        <v>39</v>
      </c>
      <c r="K42" s="35">
        <v>3.4</v>
      </c>
      <c r="L42" s="35">
        <v>40</v>
      </c>
      <c r="M42" s="35">
        <f t="shared" si="0"/>
        <v>36</v>
      </c>
      <c r="N42" s="35">
        <v>4</v>
      </c>
      <c r="O42" s="35">
        <v>32</v>
      </c>
      <c r="P42" s="35"/>
      <c r="Q42" s="35" t="s">
        <v>309</v>
      </c>
      <c r="R42" s="35">
        <v>631</v>
      </c>
      <c r="S42" s="35">
        <v>3221886800</v>
      </c>
      <c r="T42" s="35" t="s">
        <v>262</v>
      </c>
      <c r="U42" s="35" t="s">
        <v>263</v>
      </c>
    </row>
    <row r="43" spans="1:21" ht="15.75" customHeight="1">
      <c r="A43" s="35">
        <v>9</v>
      </c>
      <c r="B43" s="35" t="s">
        <v>257</v>
      </c>
      <c r="C43" s="35" t="s">
        <v>258</v>
      </c>
      <c r="D43" s="39" t="s">
        <v>295</v>
      </c>
      <c r="E43" s="40">
        <v>44539</v>
      </c>
      <c r="F43" s="35">
        <v>2</v>
      </c>
      <c r="G43" s="35" t="s">
        <v>296</v>
      </c>
      <c r="H43" s="35" t="s">
        <v>43</v>
      </c>
      <c r="I43" s="35">
        <v>687</v>
      </c>
      <c r="J43" s="35">
        <v>6</v>
      </c>
      <c r="K43" s="35">
        <v>0.3</v>
      </c>
      <c r="L43" s="35">
        <v>49</v>
      </c>
      <c r="M43" s="35">
        <f t="shared" si="0"/>
        <v>44</v>
      </c>
      <c r="N43" s="35"/>
      <c r="O43" s="35">
        <v>44</v>
      </c>
      <c r="P43" s="35"/>
      <c r="Q43" s="35" t="s">
        <v>310</v>
      </c>
      <c r="R43" s="35">
        <v>179</v>
      </c>
      <c r="S43" s="35">
        <v>3221886800</v>
      </c>
      <c r="T43" s="35" t="s">
        <v>262</v>
      </c>
      <c r="U43" s="35" t="s">
        <v>263</v>
      </c>
    </row>
    <row r="44" spans="1:21" ht="15.75" customHeight="1">
      <c r="A44" s="35">
        <v>10</v>
      </c>
      <c r="B44" s="35" t="s">
        <v>257</v>
      </c>
      <c r="C44" s="35" t="s">
        <v>287</v>
      </c>
      <c r="D44" s="39" t="s">
        <v>311</v>
      </c>
      <c r="E44" s="40">
        <v>44540</v>
      </c>
      <c r="F44" s="35">
        <v>2</v>
      </c>
      <c r="G44" s="35" t="s">
        <v>296</v>
      </c>
      <c r="H44" s="35" t="s">
        <v>43</v>
      </c>
      <c r="I44" s="35">
        <v>414</v>
      </c>
      <c r="J44" s="35">
        <v>1</v>
      </c>
      <c r="K44" s="35">
        <v>11.9</v>
      </c>
      <c r="L44" s="35">
        <v>530</v>
      </c>
      <c r="M44" s="35">
        <f t="shared" si="0"/>
        <v>478</v>
      </c>
      <c r="N44" s="35">
        <v>297</v>
      </c>
      <c r="O44" s="35">
        <v>181</v>
      </c>
      <c r="P44" s="35"/>
      <c r="Q44" s="35" t="s">
        <v>312</v>
      </c>
      <c r="R44" s="35">
        <v>36665</v>
      </c>
      <c r="S44" s="35">
        <v>3221886800</v>
      </c>
      <c r="T44" s="35" t="s">
        <v>274</v>
      </c>
      <c r="U44" s="35" t="s">
        <v>263</v>
      </c>
    </row>
    <row r="45" spans="1:21" ht="15.75" customHeight="1">
      <c r="A45" s="35">
        <v>11</v>
      </c>
      <c r="B45" s="35" t="s">
        <v>257</v>
      </c>
      <c r="C45" s="35" t="s">
        <v>287</v>
      </c>
      <c r="D45" s="39" t="s">
        <v>311</v>
      </c>
      <c r="E45" s="40">
        <v>44540</v>
      </c>
      <c r="F45" s="35">
        <v>2</v>
      </c>
      <c r="G45" s="35" t="s">
        <v>296</v>
      </c>
      <c r="H45" s="35" t="s">
        <v>43</v>
      </c>
      <c r="I45" s="35">
        <v>414</v>
      </c>
      <c r="J45" s="35">
        <v>7</v>
      </c>
      <c r="K45" s="35">
        <v>0.5</v>
      </c>
      <c r="L45" s="35">
        <v>25</v>
      </c>
      <c r="M45" s="35">
        <f t="shared" si="0"/>
        <v>22</v>
      </c>
      <c r="N45" s="35">
        <v>17</v>
      </c>
      <c r="O45" s="35">
        <v>5</v>
      </c>
      <c r="P45" s="35"/>
      <c r="Q45" s="35" t="s">
        <v>313</v>
      </c>
      <c r="R45" s="35">
        <v>1785</v>
      </c>
      <c r="S45" s="35">
        <v>3221886800</v>
      </c>
      <c r="T45" s="35" t="s">
        <v>274</v>
      </c>
      <c r="U45" s="35" t="s">
        <v>263</v>
      </c>
    </row>
    <row r="46" spans="1:21" ht="15.75" customHeight="1">
      <c r="A46" s="35">
        <v>12</v>
      </c>
      <c r="B46" s="35" t="s">
        <v>257</v>
      </c>
      <c r="C46" s="35" t="s">
        <v>287</v>
      </c>
      <c r="D46" s="39" t="s">
        <v>311</v>
      </c>
      <c r="E46" s="40">
        <v>44540</v>
      </c>
      <c r="F46" s="35">
        <v>2</v>
      </c>
      <c r="G46" s="35" t="s">
        <v>296</v>
      </c>
      <c r="H46" s="35" t="s">
        <v>43</v>
      </c>
      <c r="I46" s="35">
        <v>427</v>
      </c>
      <c r="J46" s="35">
        <v>1</v>
      </c>
      <c r="K46" s="35">
        <v>6.8</v>
      </c>
      <c r="L46" s="35">
        <v>196</v>
      </c>
      <c r="M46" s="35">
        <f t="shared" si="0"/>
        <v>177</v>
      </c>
      <c r="N46" s="35">
        <v>89</v>
      </c>
      <c r="O46" s="35">
        <v>88</v>
      </c>
      <c r="P46" s="35"/>
      <c r="Q46" s="35" t="s">
        <v>314</v>
      </c>
      <c r="R46" s="35">
        <v>11516</v>
      </c>
      <c r="S46" s="35">
        <v>3221886800</v>
      </c>
      <c r="T46" s="35" t="s">
        <v>274</v>
      </c>
      <c r="U46" s="35" t="s">
        <v>263</v>
      </c>
    </row>
    <row r="47" spans="1:21" ht="15.75" customHeight="1">
      <c r="A47" s="35">
        <v>13</v>
      </c>
      <c r="B47" s="35" t="s">
        <v>257</v>
      </c>
      <c r="C47" s="35" t="s">
        <v>258</v>
      </c>
      <c r="D47" s="39" t="s">
        <v>315</v>
      </c>
      <c r="E47" s="40">
        <v>44543</v>
      </c>
      <c r="F47" s="35">
        <v>2</v>
      </c>
      <c r="G47" s="35" t="s">
        <v>296</v>
      </c>
      <c r="H47" s="35" t="s">
        <v>43</v>
      </c>
      <c r="I47" s="35">
        <v>672</v>
      </c>
      <c r="J47" s="35">
        <v>25</v>
      </c>
      <c r="K47" s="35">
        <v>6.1</v>
      </c>
      <c r="L47" s="35">
        <v>335</v>
      </c>
      <c r="M47" s="35">
        <f t="shared" si="0"/>
        <v>294</v>
      </c>
      <c r="N47" s="35">
        <v>20</v>
      </c>
      <c r="O47" s="35">
        <v>274</v>
      </c>
      <c r="P47" s="35"/>
      <c r="Q47" s="35" t="s">
        <v>316</v>
      </c>
      <c r="R47" s="35">
        <v>3070</v>
      </c>
      <c r="S47" s="35">
        <v>3221886800</v>
      </c>
      <c r="T47" s="35" t="s">
        <v>274</v>
      </c>
      <c r="U47" s="35" t="s">
        <v>263</v>
      </c>
    </row>
    <row r="48" spans="1:21" ht="15.75" customHeight="1">
      <c r="A48" s="35">
        <v>14</v>
      </c>
      <c r="B48" s="35" t="s">
        <v>257</v>
      </c>
      <c r="C48" s="35" t="s">
        <v>258</v>
      </c>
      <c r="D48" s="39" t="s">
        <v>315</v>
      </c>
      <c r="E48" s="40">
        <v>44543</v>
      </c>
      <c r="F48" s="35">
        <v>2</v>
      </c>
      <c r="G48" s="35" t="s">
        <v>296</v>
      </c>
      <c r="H48" s="35" t="s">
        <v>43</v>
      </c>
      <c r="I48" s="35">
        <v>694</v>
      </c>
      <c r="J48" s="35">
        <v>1</v>
      </c>
      <c r="K48" s="35">
        <v>1.3</v>
      </c>
      <c r="L48" s="35">
        <v>52</v>
      </c>
      <c r="M48" s="35">
        <f t="shared" si="0"/>
        <v>47</v>
      </c>
      <c r="N48" s="35">
        <v>14</v>
      </c>
      <c r="O48" s="35">
        <v>33</v>
      </c>
      <c r="P48" s="35"/>
      <c r="Q48" s="35" t="s">
        <v>317</v>
      </c>
      <c r="R48" s="35">
        <v>1719</v>
      </c>
      <c r="S48" s="35">
        <v>3221886800</v>
      </c>
      <c r="T48" s="35" t="s">
        <v>268</v>
      </c>
      <c r="U48" s="35" t="s">
        <v>263</v>
      </c>
    </row>
    <row r="49" spans="1:21" ht="15.75" customHeight="1">
      <c r="A49" s="35">
        <v>15</v>
      </c>
      <c r="B49" s="35" t="s">
        <v>257</v>
      </c>
      <c r="C49" s="35" t="s">
        <v>258</v>
      </c>
      <c r="D49" s="39" t="s">
        <v>315</v>
      </c>
      <c r="E49" s="40">
        <v>44543</v>
      </c>
      <c r="F49" s="35">
        <v>2</v>
      </c>
      <c r="G49" s="35" t="s">
        <v>296</v>
      </c>
      <c r="H49" s="35" t="s">
        <v>43</v>
      </c>
      <c r="I49" s="35">
        <v>728</v>
      </c>
      <c r="J49" s="35">
        <v>1</v>
      </c>
      <c r="K49" s="35">
        <v>4.4000000000000004</v>
      </c>
      <c r="L49" s="35">
        <v>232</v>
      </c>
      <c r="M49" s="35">
        <f t="shared" si="0"/>
        <v>204</v>
      </c>
      <c r="N49" s="35">
        <v>86</v>
      </c>
      <c r="O49" s="35">
        <v>118</v>
      </c>
      <c r="P49" s="35"/>
      <c r="Q49" s="35" t="s">
        <v>318</v>
      </c>
      <c r="R49" s="35">
        <v>8734</v>
      </c>
      <c r="S49" s="35">
        <v>3221810100</v>
      </c>
      <c r="T49" s="35" t="s">
        <v>274</v>
      </c>
      <c r="U49" s="35" t="s">
        <v>83</v>
      </c>
    </row>
    <row r="50" spans="1:21" ht="15.75" customHeight="1">
      <c r="A50" s="35">
        <v>16</v>
      </c>
      <c r="B50" s="35" t="s">
        <v>257</v>
      </c>
      <c r="C50" s="35" t="s">
        <v>283</v>
      </c>
      <c r="D50" s="39" t="s">
        <v>319</v>
      </c>
      <c r="E50" s="40">
        <v>44544</v>
      </c>
      <c r="F50" s="35">
        <v>2</v>
      </c>
      <c r="G50" s="35" t="s">
        <v>296</v>
      </c>
      <c r="H50" s="35" t="s">
        <v>43</v>
      </c>
      <c r="I50" s="35">
        <v>821</v>
      </c>
      <c r="J50" s="35">
        <v>13</v>
      </c>
      <c r="K50" s="35">
        <v>4.0999999999999996</v>
      </c>
      <c r="L50" s="35">
        <v>211</v>
      </c>
      <c r="M50" s="35">
        <f t="shared" si="0"/>
        <v>187</v>
      </c>
      <c r="N50" s="35">
        <v>37</v>
      </c>
      <c r="O50" s="35">
        <v>150</v>
      </c>
      <c r="P50" s="35"/>
      <c r="Q50" s="35" t="s">
        <v>320</v>
      </c>
      <c r="R50" s="35">
        <v>4663</v>
      </c>
      <c r="S50" s="35">
        <v>3221886800</v>
      </c>
      <c r="T50" s="35" t="s">
        <v>262</v>
      </c>
      <c r="U50" s="35" t="s">
        <v>263</v>
      </c>
    </row>
    <row r="51" spans="1:21" ht="15.75" customHeight="1">
      <c r="A51" s="35">
        <v>17</v>
      </c>
      <c r="B51" s="35" t="s">
        <v>257</v>
      </c>
      <c r="C51" s="35" t="s">
        <v>283</v>
      </c>
      <c r="D51" s="39" t="s">
        <v>319</v>
      </c>
      <c r="E51" s="40">
        <v>44544</v>
      </c>
      <c r="F51" s="35">
        <v>2</v>
      </c>
      <c r="G51" s="35" t="s">
        <v>296</v>
      </c>
      <c r="H51" s="35" t="s">
        <v>43</v>
      </c>
      <c r="I51" s="35">
        <v>823</v>
      </c>
      <c r="J51" s="35">
        <v>11</v>
      </c>
      <c r="K51" s="35">
        <v>1.4</v>
      </c>
      <c r="L51" s="35">
        <v>105</v>
      </c>
      <c r="M51" s="35">
        <f t="shared" si="0"/>
        <v>93</v>
      </c>
      <c r="N51" s="35">
        <v>51</v>
      </c>
      <c r="O51" s="35">
        <v>42</v>
      </c>
      <c r="P51" s="35"/>
      <c r="Q51" s="35" t="s">
        <v>321</v>
      </c>
      <c r="R51" s="35">
        <v>5921</v>
      </c>
      <c r="S51" s="35">
        <v>3221886800</v>
      </c>
      <c r="T51" s="35" t="s">
        <v>268</v>
      </c>
      <c r="U51" s="35" t="s">
        <v>263</v>
      </c>
    </row>
    <row r="52" spans="1:21" ht="15.75" customHeight="1">
      <c r="A52" s="35">
        <v>18</v>
      </c>
      <c r="B52" s="35" t="s">
        <v>257</v>
      </c>
      <c r="C52" s="35" t="s">
        <v>283</v>
      </c>
      <c r="D52" s="39" t="s">
        <v>319</v>
      </c>
      <c r="E52" s="40">
        <v>44544</v>
      </c>
      <c r="F52" s="35">
        <v>2</v>
      </c>
      <c r="G52" s="35" t="s">
        <v>296</v>
      </c>
      <c r="H52" s="35" t="s">
        <v>43</v>
      </c>
      <c r="I52" s="35">
        <v>825</v>
      </c>
      <c r="J52" s="35">
        <v>15</v>
      </c>
      <c r="K52" s="35">
        <v>3.5</v>
      </c>
      <c r="L52" s="35">
        <v>159</v>
      </c>
      <c r="M52" s="35">
        <f t="shared" si="0"/>
        <v>140</v>
      </c>
      <c r="N52" s="35">
        <v>62</v>
      </c>
      <c r="O52" s="35">
        <v>78</v>
      </c>
      <c r="P52" s="35"/>
      <c r="Q52" s="35" t="s">
        <v>322</v>
      </c>
      <c r="R52" s="35">
        <v>6693</v>
      </c>
      <c r="S52" s="35">
        <v>3221886800</v>
      </c>
      <c r="T52" s="35" t="s">
        <v>274</v>
      </c>
      <c r="U52" s="35" t="s">
        <v>263</v>
      </c>
    </row>
    <row r="53" spans="1:21" ht="15.75" customHeight="1">
      <c r="A53" s="35">
        <v>19</v>
      </c>
      <c r="B53" s="35" t="s">
        <v>257</v>
      </c>
      <c r="C53" s="35" t="s">
        <v>323</v>
      </c>
      <c r="D53" s="39" t="s">
        <v>324</v>
      </c>
      <c r="E53" s="40">
        <v>44544</v>
      </c>
      <c r="F53" s="35">
        <v>2</v>
      </c>
      <c r="G53" s="35" t="s">
        <v>296</v>
      </c>
      <c r="H53" s="35" t="s">
        <v>43</v>
      </c>
      <c r="I53" s="35">
        <v>619</v>
      </c>
      <c r="J53" s="35">
        <v>1</v>
      </c>
      <c r="K53" s="35">
        <v>3.6</v>
      </c>
      <c r="L53" s="35">
        <v>248</v>
      </c>
      <c r="M53" s="35">
        <f t="shared" si="0"/>
        <v>219</v>
      </c>
      <c r="N53" s="35">
        <v>135</v>
      </c>
      <c r="O53" s="35">
        <v>84</v>
      </c>
      <c r="P53" s="35"/>
      <c r="Q53" s="35" t="s">
        <v>325</v>
      </c>
      <c r="R53" s="35">
        <v>14973</v>
      </c>
      <c r="S53" s="35">
        <v>3221886800</v>
      </c>
      <c r="T53" s="35" t="s">
        <v>274</v>
      </c>
      <c r="U53" s="35" t="s">
        <v>263</v>
      </c>
    </row>
    <row r="54" spans="1:21" ht="15.75" customHeight="1">
      <c r="A54" s="35">
        <v>20</v>
      </c>
      <c r="B54" s="35" t="s">
        <v>257</v>
      </c>
      <c r="C54" s="35" t="s">
        <v>323</v>
      </c>
      <c r="D54" s="39" t="s">
        <v>324</v>
      </c>
      <c r="E54" s="40">
        <v>44544</v>
      </c>
      <c r="F54" s="35">
        <v>2</v>
      </c>
      <c r="G54" s="35" t="s">
        <v>296</v>
      </c>
      <c r="H54" s="35" t="s">
        <v>43</v>
      </c>
      <c r="I54" s="35">
        <v>619</v>
      </c>
      <c r="J54" s="35">
        <v>2</v>
      </c>
      <c r="K54" s="35">
        <v>3.2</v>
      </c>
      <c r="L54" s="35">
        <v>140</v>
      </c>
      <c r="M54" s="35">
        <f t="shared" si="0"/>
        <v>122</v>
      </c>
      <c r="N54" s="35">
        <v>69</v>
      </c>
      <c r="O54" s="35">
        <v>53</v>
      </c>
      <c r="P54" s="35"/>
      <c r="Q54" s="35" t="s">
        <v>326</v>
      </c>
      <c r="R54" s="35">
        <v>6747</v>
      </c>
      <c r="S54" s="35">
        <v>3221886800</v>
      </c>
      <c r="T54" s="35" t="s">
        <v>274</v>
      </c>
      <c r="U54" s="35" t="s">
        <v>263</v>
      </c>
    </row>
    <row r="55" spans="1:21" ht="15.75" customHeight="1">
      <c r="A55" s="35">
        <v>21</v>
      </c>
      <c r="B55" s="35" t="s">
        <v>257</v>
      </c>
      <c r="C55" s="35" t="s">
        <v>323</v>
      </c>
      <c r="D55" s="39" t="s">
        <v>324</v>
      </c>
      <c r="E55" s="40">
        <v>44544</v>
      </c>
      <c r="F55" s="35">
        <v>2</v>
      </c>
      <c r="G55" s="35" t="s">
        <v>296</v>
      </c>
      <c r="H55" s="35" t="s">
        <v>43</v>
      </c>
      <c r="I55" s="35">
        <v>619</v>
      </c>
      <c r="J55" s="35">
        <v>3</v>
      </c>
      <c r="K55" s="35">
        <v>3.9</v>
      </c>
      <c r="L55" s="35">
        <v>239</v>
      </c>
      <c r="M55" s="35">
        <f t="shared" si="0"/>
        <v>211</v>
      </c>
      <c r="N55" s="35">
        <v>113</v>
      </c>
      <c r="O55" s="35">
        <v>98</v>
      </c>
      <c r="P55" s="35"/>
      <c r="Q55" s="35" t="s">
        <v>327</v>
      </c>
      <c r="R55" s="35">
        <v>12123</v>
      </c>
      <c r="S55" s="35">
        <v>3221886800</v>
      </c>
      <c r="T55" s="35" t="s">
        <v>274</v>
      </c>
      <c r="U55" s="35" t="s">
        <v>263</v>
      </c>
    </row>
    <row r="56" spans="1:21" ht="15.75" customHeight="1">
      <c r="A56" s="35">
        <v>22</v>
      </c>
      <c r="B56" s="35" t="s">
        <v>257</v>
      </c>
      <c r="C56" s="35" t="s">
        <v>323</v>
      </c>
      <c r="D56" s="39" t="s">
        <v>324</v>
      </c>
      <c r="E56" s="40">
        <v>44544</v>
      </c>
      <c r="F56" s="35">
        <v>2</v>
      </c>
      <c r="G56" s="35" t="s">
        <v>296</v>
      </c>
      <c r="H56" s="35" t="s">
        <v>43</v>
      </c>
      <c r="I56" s="35">
        <v>653</v>
      </c>
      <c r="J56" s="35">
        <v>13</v>
      </c>
      <c r="K56" s="35">
        <v>1.1000000000000001</v>
      </c>
      <c r="L56" s="35">
        <v>42</v>
      </c>
      <c r="M56" s="35">
        <f t="shared" si="0"/>
        <v>36</v>
      </c>
      <c r="N56" s="35">
        <v>3</v>
      </c>
      <c r="O56" s="35">
        <v>33</v>
      </c>
      <c r="P56" s="35"/>
      <c r="Q56" s="35" t="s">
        <v>328</v>
      </c>
      <c r="R56" s="35">
        <v>370</v>
      </c>
      <c r="S56" s="35">
        <v>3221886800</v>
      </c>
      <c r="T56" s="35" t="s">
        <v>262</v>
      </c>
      <c r="U56" s="35" t="s">
        <v>263</v>
      </c>
    </row>
    <row r="57" spans="1:21" ht="15.75" customHeight="1">
      <c r="A57" s="35">
        <v>23</v>
      </c>
      <c r="B57" s="35" t="s">
        <v>257</v>
      </c>
      <c r="C57" s="35" t="s">
        <v>323</v>
      </c>
      <c r="D57" s="39" t="s">
        <v>324</v>
      </c>
      <c r="E57" s="40">
        <v>44544</v>
      </c>
      <c r="F57" s="35">
        <v>2</v>
      </c>
      <c r="G57" s="35" t="s">
        <v>296</v>
      </c>
      <c r="H57" s="35" t="s">
        <v>43</v>
      </c>
      <c r="I57" s="35">
        <v>653</v>
      </c>
      <c r="J57" s="35">
        <v>15</v>
      </c>
      <c r="K57" s="35">
        <v>1.7</v>
      </c>
      <c r="L57" s="35">
        <v>68</v>
      </c>
      <c r="M57" s="35">
        <f t="shared" si="0"/>
        <v>58</v>
      </c>
      <c r="N57" s="35">
        <v>11</v>
      </c>
      <c r="O57" s="35">
        <v>47</v>
      </c>
      <c r="P57" s="35"/>
      <c r="Q57" s="35" t="s">
        <v>329</v>
      </c>
      <c r="R57" s="35">
        <v>1026</v>
      </c>
      <c r="S57" s="35">
        <v>3221886800</v>
      </c>
      <c r="T57" s="35" t="s">
        <v>262</v>
      </c>
      <c r="U57" s="35" t="s">
        <v>263</v>
      </c>
    </row>
    <row r="58" spans="1:21" ht="15.75" customHeight="1">
      <c r="A58" s="35">
        <v>24</v>
      </c>
      <c r="B58" s="35" t="s">
        <v>257</v>
      </c>
      <c r="C58" s="35" t="s">
        <v>323</v>
      </c>
      <c r="D58" s="39" t="s">
        <v>324</v>
      </c>
      <c r="E58" s="40">
        <v>44544</v>
      </c>
      <c r="F58" s="35">
        <v>2</v>
      </c>
      <c r="G58" s="35" t="s">
        <v>296</v>
      </c>
      <c r="H58" s="35" t="s">
        <v>43</v>
      </c>
      <c r="I58" s="35">
        <v>653</v>
      </c>
      <c r="J58" s="35">
        <v>16</v>
      </c>
      <c r="K58" s="35">
        <v>2.2000000000000002</v>
      </c>
      <c r="L58" s="35">
        <v>68</v>
      </c>
      <c r="M58" s="35">
        <f t="shared" si="0"/>
        <v>58</v>
      </c>
      <c r="N58" s="35">
        <v>19</v>
      </c>
      <c r="O58" s="35">
        <v>39</v>
      </c>
      <c r="P58" s="35"/>
      <c r="Q58" s="35" t="s">
        <v>330</v>
      </c>
      <c r="R58" s="35">
        <v>1597</v>
      </c>
      <c r="S58" s="35">
        <v>3221886800</v>
      </c>
      <c r="T58" s="35" t="s">
        <v>262</v>
      </c>
      <c r="U58" s="35" t="s">
        <v>263</v>
      </c>
    </row>
    <row r="59" spans="1:21" ht="15.75" customHeight="1">
      <c r="A59" s="35">
        <v>25</v>
      </c>
      <c r="B59" s="35" t="s">
        <v>257</v>
      </c>
      <c r="C59" s="35" t="s">
        <v>258</v>
      </c>
      <c r="D59" s="39" t="s">
        <v>331</v>
      </c>
      <c r="E59" s="40">
        <v>44544</v>
      </c>
      <c r="F59" s="35">
        <v>2</v>
      </c>
      <c r="G59" s="35" t="s">
        <v>296</v>
      </c>
      <c r="H59" s="35" t="s">
        <v>43</v>
      </c>
      <c r="I59" s="35">
        <v>728</v>
      </c>
      <c r="J59" s="35">
        <v>10</v>
      </c>
      <c r="K59" s="35">
        <v>2.8</v>
      </c>
      <c r="L59" s="35">
        <v>203</v>
      </c>
      <c r="M59" s="35">
        <f t="shared" si="0"/>
        <v>184</v>
      </c>
      <c r="N59" s="35">
        <v>35</v>
      </c>
      <c r="O59" s="35">
        <v>149</v>
      </c>
      <c r="P59" s="35"/>
      <c r="Q59" s="35" t="s">
        <v>332</v>
      </c>
      <c r="R59" s="35">
        <v>4956</v>
      </c>
      <c r="S59" s="35">
        <v>3221810100</v>
      </c>
      <c r="T59" s="35" t="s">
        <v>262</v>
      </c>
      <c r="U59" s="35" t="s">
        <v>83</v>
      </c>
    </row>
    <row r="60" spans="1:21" ht="15.75" customHeight="1">
      <c r="A60" s="35">
        <v>26</v>
      </c>
      <c r="B60" s="35" t="s">
        <v>257</v>
      </c>
      <c r="C60" s="35" t="s">
        <v>258</v>
      </c>
      <c r="D60" s="39" t="s">
        <v>331</v>
      </c>
      <c r="E60" s="40">
        <v>44544</v>
      </c>
      <c r="F60" s="35">
        <v>2</v>
      </c>
      <c r="G60" s="35" t="s">
        <v>296</v>
      </c>
      <c r="H60" s="35" t="s">
        <v>43</v>
      </c>
      <c r="I60" s="35">
        <v>728</v>
      </c>
      <c r="J60" s="35">
        <v>11</v>
      </c>
      <c r="K60" s="35">
        <v>1</v>
      </c>
      <c r="L60" s="35">
        <v>56</v>
      </c>
      <c r="M60" s="35">
        <f t="shared" si="0"/>
        <v>50</v>
      </c>
      <c r="N60" s="35">
        <v>11</v>
      </c>
      <c r="O60" s="35">
        <v>39</v>
      </c>
      <c r="P60" s="35"/>
      <c r="Q60" s="35" t="s">
        <v>333</v>
      </c>
      <c r="R60" s="35">
        <v>1341</v>
      </c>
      <c r="S60" s="35">
        <v>3221810100</v>
      </c>
      <c r="T60" s="35" t="s">
        <v>262</v>
      </c>
      <c r="U60" s="35" t="s">
        <v>83</v>
      </c>
    </row>
    <row r="61" spans="1:21" ht="15.75" customHeight="1">
      <c r="A61" s="35">
        <v>27</v>
      </c>
      <c r="B61" s="35" t="s">
        <v>257</v>
      </c>
      <c r="C61" s="35" t="s">
        <v>334</v>
      </c>
      <c r="D61" s="39" t="s">
        <v>335</v>
      </c>
      <c r="E61" s="40">
        <v>44566</v>
      </c>
      <c r="F61" s="35">
        <v>2</v>
      </c>
      <c r="G61" s="35" t="s">
        <v>296</v>
      </c>
      <c r="H61" s="35" t="s">
        <v>43</v>
      </c>
      <c r="I61" s="35">
        <v>750</v>
      </c>
      <c r="J61" s="35">
        <v>9</v>
      </c>
      <c r="K61" s="35">
        <v>3.1</v>
      </c>
      <c r="L61" s="35">
        <v>275</v>
      </c>
      <c r="M61" s="35">
        <f t="shared" si="0"/>
        <v>244</v>
      </c>
      <c r="N61" s="35">
        <v>149</v>
      </c>
      <c r="O61" s="35">
        <v>95</v>
      </c>
      <c r="P61" s="35"/>
      <c r="Q61" s="35" t="s">
        <v>336</v>
      </c>
      <c r="R61" s="35">
        <v>17000</v>
      </c>
      <c r="S61" s="35">
        <v>3221810100</v>
      </c>
      <c r="T61" s="35" t="s">
        <v>274</v>
      </c>
      <c r="U61" s="35" t="s">
        <v>83</v>
      </c>
    </row>
    <row r="62" spans="1:21" ht="15.75" customHeight="1">
      <c r="A62" s="35">
        <v>28</v>
      </c>
      <c r="B62" s="35" t="s">
        <v>257</v>
      </c>
      <c r="C62" s="35" t="s">
        <v>334</v>
      </c>
      <c r="D62" s="39" t="s">
        <v>335</v>
      </c>
      <c r="E62" s="40">
        <v>44566</v>
      </c>
      <c r="F62" s="35">
        <v>2</v>
      </c>
      <c r="G62" s="35" t="s">
        <v>296</v>
      </c>
      <c r="H62" s="35" t="s">
        <v>43</v>
      </c>
      <c r="I62" s="35">
        <v>750</v>
      </c>
      <c r="J62" s="35">
        <v>10</v>
      </c>
      <c r="K62" s="35">
        <v>2.1</v>
      </c>
      <c r="L62" s="35">
        <v>193</v>
      </c>
      <c r="M62" s="35">
        <f t="shared" si="0"/>
        <v>175</v>
      </c>
      <c r="N62" s="35">
        <v>55</v>
      </c>
      <c r="O62" s="35">
        <v>120</v>
      </c>
      <c r="P62" s="35"/>
      <c r="Q62" s="35" t="s">
        <v>337</v>
      </c>
      <c r="R62" s="35">
        <v>7562</v>
      </c>
      <c r="S62" s="35">
        <v>3221810100</v>
      </c>
      <c r="T62" s="35" t="s">
        <v>274</v>
      </c>
      <c r="U62" s="35" t="s">
        <v>83</v>
      </c>
    </row>
    <row r="63" spans="1:21" ht="15.75" customHeight="1">
      <c r="A63" s="35">
        <v>29</v>
      </c>
      <c r="B63" s="35" t="s">
        <v>257</v>
      </c>
      <c r="C63" s="35" t="s">
        <v>338</v>
      </c>
      <c r="D63" s="39" t="s">
        <v>339</v>
      </c>
      <c r="E63" s="40">
        <v>44566</v>
      </c>
      <c r="F63" s="35">
        <v>2</v>
      </c>
      <c r="G63" s="35" t="s">
        <v>296</v>
      </c>
      <c r="H63" s="35" t="s">
        <v>43</v>
      </c>
      <c r="I63" s="35">
        <v>273</v>
      </c>
      <c r="J63" s="35">
        <v>2</v>
      </c>
      <c r="K63" s="35">
        <v>26.7</v>
      </c>
      <c r="L63" s="35">
        <v>913</v>
      </c>
      <c r="M63" s="35">
        <f t="shared" si="0"/>
        <v>794</v>
      </c>
      <c r="N63" s="35">
        <v>483</v>
      </c>
      <c r="O63" s="35">
        <v>311</v>
      </c>
      <c r="P63" s="35"/>
      <c r="Q63" s="35" t="s">
        <v>340</v>
      </c>
      <c r="R63" s="35">
        <v>46591</v>
      </c>
      <c r="S63" s="35">
        <v>3221886800</v>
      </c>
      <c r="T63" s="35" t="s">
        <v>274</v>
      </c>
      <c r="U63" s="35" t="s">
        <v>263</v>
      </c>
    </row>
    <row r="64" spans="1:21" ht="15.75" customHeight="1">
      <c r="A64" s="35">
        <v>30</v>
      </c>
      <c r="B64" s="35" t="s">
        <v>257</v>
      </c>
      <c r="C64" s="35" t="s">
        <v>341</v>
      </c>
      <c r="D64" s="39" t="s">
        <v>342</v>
      </c>
      <c r="E64" s="40">
        <v>44571</v>
      </c>
      <c r="F64" s="35">
        <v>2</v>
      </c>
      <c r="G64" s="35" t="s">
        <v>296</v>
      </c>
      <c r="H64" s="35" t="s">
        <v>43</v>
      </c>
      <c r="I64" s="35">
        <v>563</v>
      </c>
      <c r="J64" s="35">
        <v>10</v>
      </c>
      <c r="K64" s="35">
        <v>1.2</v>
      </c>
      <c r="L64" s="35">
        <v>61</v>
      </c>
      <c r="M64" s="35">
        <f t="shared" si="0"/>
        <v>55</v>
      </c>
      <c r="N64" s="35">
        <v>32</v>
      </c>
      <c r="O64" s="35">
        <v>23</v>
      </c>
      <c r="P64" s="35"/>
      <c r="Q64" s="35" t="s">
        <v>343</v>
      </c>
      <c r="R64" s="35">
        <v>4147</v>
      </c>
      <c r="S64" s="35">
        <v>3221886800</v>
      </c>
      <c r="T64" s="35" t="s">
        <v>262</v>
      </c>
      <c r="U64" s="35" t="s">
        <v>263</v>
      </c>
    </row>
    <row r="65" spans="1:21" ht="15.75" customHeight="1">
      <c r="A65" s="35">
        <v>31</v>
      </c>
      <c r="B65" s="35" t="s">
        <v>257</v>
      </c>
      <c r="C65" s="35" t="s">
        <v>341</v>
      </c>
      <c r="D65" s="39" t="s">
        <v>342</v>
      </c>
      <c r="E65" s="40">
        <v>44571</v>
      </c>
      <c r="F65" s="35">
        <v>2</v>
      </c>
      <c r="G65" s="35" t="s">
        <v>296</v>
      </c>
      <c r="H65" s="35" t="s">
        <v>43</v>
      </c>
      <c r="I65" s="35">
        <v>563</v>
      </c>
      <c r="J65" s="35">
        <v>12</v>
      </c>
      <c r="K65" s="35">
        <v>0.8</v>
      </c>
      <c r="L65" s="35">
        <v>51</v>
      </c>
      <c r="M65" s="35">
        <f t="shared" si="0"/>
        <v>46</v>
      </c>
      <c r="N65" s="35">
        <v>19</v>
      </c>
      <c r="O65" s="35">
        <v>27</v>
      </c>
      <c r="P65" s="35"/>
      <c r="Q65" s="35" t="s">
        <v>344</v>
      </c>
      <c r="R65" s="35">
        <v>2346</v>
      </c>
      <c r="S65" s="35">
        <v>3221886800</v>
      </c>
      <c r="T65" s="35" t="s">
        <v>262</v>
      </c>
      <c r="U65" s="35" t="s">
        <v>263</v>
      </c>
    </row>
    <row r="66" spans="1:21" ht="15.75" customHeight="1">
      <c r="A66" s="35">
        <v>32</v>
      </c>
      <c r="B66" s="35" t="s">
        <v>257</v>
      </c>
      <c r="C66" s="35" t="s">
        <v>341</v>
      </c>
      <c r="D66" s="39" t="s">
        <v>342</v>
      </c>
      <c r="E66" s="40">
        <v>44571</v>
      </c>
      <c r="F66" s="35">
        <v>2</v>
      </c>
      <c r="G66" s="35" t="s">
        <v>296</v>
      </c>
      <c r="H66" s="35" t="s">
        <v>43</v>
      </c>
      <c r="I66" s="35">
        <v>563</v>
      </c>
      <c r="J66" s="35">
        <v>13</v>
      </c>
      <c r="K66" s="35">
        <v>0.5</v>
      </c>
      <c r="L66" s="35">
        <v>17</v>
      </c>
      <c r="M66" s="35">
        <f t="shared" si="0"/>
        <v>15</v>
      </c>
      <c r="N66" s="35">
        <v>10</v>
      </c>
      <c r="O66" s="35">
        <v>5</v>
      </c>
      <c r="P66" s="35"/>
      <c r="Q66" s="35" t="s">
        <v>345</v>
      </c>
      <c r="R66" s="35">
        <v>1051</v>
      </c>
      <c r="S66" s="35">
        <v>3221886800</v>
      </c>
      <c r="T66" s="35" t="s">
        <v>262</v>
      </c>
      <c r="U66" s="35" t="s">
        <v>263</v>
      </c>
    </row>
    <row r="67" spans="1:21" ht="15.75" customHeight="1">
      <c r="A67" s="35">
        <v>33</v>
      </c>
      <c r="B67" s="35" t="s">
        <v>257</v>
      </c>
      <c r="C67" s="35" t="s">
        <v>346</v>
      </c>
      <c r="D67" s="39" t="s">
        <v>347</v>
      </c>
      <c r="E67" s="40">
        <v>44573</v>
      </c>
      <c r="F67" s="35">
        <v>2</v>
      </c>
      <c r="G67" s="35" t="s">
        <v>296</v>
      </c>
      <c r="H67" s="35" t="s">
        <v>43</v>
      </c>
      <c r="I67" s="35">
        <v>479</v>
      </c>
      <c r="J67" s="35">
        <v>8</v>
      </c>
      <c r="K67" s="35">
        <v>10.8</v>
      </c>
      <c r="L67" s="35">
        <v>426</v>
      </c>
      <c r="M67" s="35">
        <f t="shared" si="0"/>
        <v>373</v>
      </c>
      <c r="N67" s="35">
        <v>55</v>
      </c>
      <c r="O67" s="35">
        <v>318</v>
      </c>
      <c r="P67" s="35"/>
      <c r="Q67" s="35" t="s">
        <v>348</v>
      </c>
      <c r="R67" s="35">
        <v>6088</v>
      </c>
      <c r="S67" s="35">
        <v>3221886800</v>
      </c>
      <c r="T67" s="35" t="s">
        <v>274</v>
      </c>
      <c r="U67" s="35" t="s">
        <v>263</v>
      </c>
    </row>
    <row r="68" spans="1:21" ht="15.75" customHeight="1">
      <c r="A68" s="35">
        <v>34</v>
      </c>
      <c r="B68" s="35" t="s">
        <v>257</v>
      </c>
      <c r="C68" s="35" t="s">
        <v>346</v>
      </c>
      <c r="D68" s="39" t="s">
        <v>347</v>
      </c>
      <c r="E68" s="40">
        <v>44573</v>
      </c>
      <c r="F68" s="35">
        <v>2</v>
      </c>
      <c r="G68" s="35" t="s">
        <v>296</v>
      </c>
      <c r="H68" s="35" t="s">
        <v>43</v>
      </c>
      <c r="I68" s="35">
        <v>479</v>
      </c>
      <c r="J68" s="35">
        <v>12</v>
      </c>
      <c r="K68" s="35">
        <v>0.5</v>
      </c>
      <c r="L68" s="35">
        <v>25</v>
      </c>
      <c r="M68" s="35">
        <f t="shared" si="0"/>
        <v>23</v>
      </c>
      <c r="N68" s="35">
        <v>1</v>
      </c>
      <c r="O68" s="35">
        <v>22</v>
      </c>
      <c r="P68" s="35"/>
      <c r="Q68" s="35" t="s">
        <v>349</v>
      </c>
      <c r="R68" s="35">
        <v>194</v>
      </c>
      <c r="S68" s="35">
        <v>3221886800</v>
      </c>
      <c r="T68" s="35" t="s">
        <v>274</v>
      </c>
      <c r="U68" s="35" t="s">
        <v>263</v>
      </c>
    </row>
    <row r="69" spans="1:21" ht="15.75" customHeight="1">
      <c r="A69" s="35">
        <v>35</v>
      </c>
      <c r="B69" s="35" t="s">
        <v>257</v>
      </c>
      <c r="C69" s="35" t="s">
        <v>341</v>
      </c>
      <c r="D69" s="39" t="s">
        <v>350</v>
      </c>
      <c r="E69" s="40">
        <v>44573</v>
      </c>
      <c r="F69" s="35">
        <v>2</v>
      </c>
      <c r="G69" s="35" t="s">
        <v>296</v>
      </c>
      <c r="H69" s="35" t="s">
        <v>43</v>
      </c>
      <c r="I69" s="35">
        <v>547</v>
      </c>
      <c r="J69" s="35">
        <v>2</v>
      </c>
      <c r="K69" s="35">
        <v>1.9</v>
      </c>
      <c r="L69" s="35">
        <v>158</v>
      </c>
      <c r="M69" s="35">
        <f t="shared" si="0"/>
        <v>140</v>
      </c>
      <c r="N69" s="35">
        <v>31</v>
      </c>
      <c r="O69" s="35">
        <v>109</v>
      </c>
      <c r="P69" s="35"/>
      <c r="Q69" s="35" t="s">
        <v>351</v>
      </c>
      <c r="R69" s="35">
        <v>3792</v>
      </c>
      <c r="S69" s="35">
        <v>3221886800</v>
      </c>
      <c r="T69" s="35" t="s">
        <v>268</v>
      </c>
      <c r="U69" s="35" t="s">
        <v>263</v>
      </c>
    </row>
    <row r="70" spans="1:21" ht="15.75" customHeight="1">
      <c r="A70" s="35">
        <v>36</v>
      </c>
      <c r="B70" s="35" t="s">
        <v>257</v>
      </c>
      <c r="C70" s="35" t="s">
        <v>341</v>
      </c>
      <c r="D70" s="39" t="s">
        <v>350</v>
      </c>
      <c r="E70" s="40">
        <v>44573</v>
      </c>
      <c r="F70" s="35">
        <v>2</v>
      </c>
      <c r="G70" s="35" t="s">
        <v>296</v>
      </c>
      <c r="H70" s="35" t="s">
        <v>43</v>
      </c>
      <c r="I70" s="35">
        <v>547</v>
      </c>
      <c r="J70" s="35">
        <v>4</v>
      </c>
      <c r="K70" s="35">
        <v>0.9</v>
      </c>
      <c r="L70" s="35">
        <v>70</v>
      </c>
      <c r="M70" s="35">
        <f t="shared" si="0"/>
        <v>62</v>
      </c>
      <c r="N70" s="35">
        <v>7</v>
      </c>
      <c r="O70" s="35">
        <v>55</v>
      </c>
      <c r="P70" s="35"/>
      <c r="Q70" s="35" t="s">
        <v>352</v>
      </c>
      <c r="R70" s="35">
        <v>905</v>
      </c>
      <c r="S70" s="35">
        <v>3221886800</v>
      </c>
      <c r="T70" s="35" t="s">
        <v>268</v>
      </c>
      <c r="U70" s="35" t="s">
        <v>263</v>
      </c>
    </row>
    <row r="71" spans="1:21" ht="15.75" customHeight="1">
      <c r="A71" s="35">
        <v>37</v>
      </c>
      <c r="B71" s="35" t="s">
        <v>257</v>
      </c>
      <c r="C71" s="35" t="s">
        <v>341</v>
      </c>
      <c r="D71" s="39" t="s">
        <v>350</v>
      </c>
      <c r="E71" s="40">
        <v>44573</v>
      </c>
      <c r="F71" s="35">
        <v>2</v>
      </c>
      <c r="G71" s="35" t="s">
        <v>296</v>
      </c>
      <c r="H71" s="35" t="s">
        <v>43</v>
      </c>
      <c r="I71" s="35">
        <v>547</v>
      </c>
      <c r="J71" s="35">
        <v>8</v>
      </c>
      <c r="K71" s="35">
        <v>3</v>
      </c>
      <c r="L71" s="35">
        <v>185</v>
      </c>
      <c r="M71" s="35">
        <f t="shared" si="0"/>
        <v>164</v>
      </c>
      <c r="N71" s="35">
        <v>52</v>
      </c>
      <c r="O71" s="35">
        <v>112</v>
      </c>
      <c r="P71" s="35"/>
      <c r="Q71" s="35" t="s">
        <v>353</v>
      </c>
      <c r="R71" s="35">
        <v>5905</v>
      </c>
      <c r="S71" s="35">
        <v>3221886800</v>
      </c>
      <c r="T71" s="35" t="s">
        <v>274</v>
      </c>
      <c r="U71" s="35" t="s">
        <v>263</v>
      </c>
    </row>
    <row r="72" spans="1:21" ht="15.75" customHeight="1">
      <c r="A72" s="35">
        <v>38</v>
      </c>
      <c r="B72" s="35" t="s">
        <v>257</v>
      </c>
      <c r="C72" s="35" t="s">
        <v>341</v>
      </c>
      <c r="D72" s="39" t="s">
        <v>350</v>
      </c>
      <c r="E72" s="40">
        <v>44573</v>
      </c>
      <c r="F72" s="35">
        <v>2</v>
      </c>
      <c r="G72" s="35" t="s">
        <v>296</v>
      </c>
      <c r="H72" s="35" t="s">
        <v>43</v>
      </c>
      <c r="I72" s="35">
        <v>547</v>
      </c>
      <c r="J72" s="35">
        <v>10</v>
      </c>
      <c r="K72" s="35">
        <v>1.3</v>
      </c>
      <c r="L72" s="35">
        <v>81</v>
      </c>
      <c r="M72" s="35">
        <f t="shared" si="0"/>
        <v>72</v>
      </c>
      <c r="N72" s="35">
        <v>16</v>
      </c>
      <c r="O72" s="35">
        <v>56</v>
      </c>
      <c r="P72" s="35"/>
      <c r="Q72" s="35" t="s">
        <v>354</v>
      </c>
      <c r="R72" s="35">
        <v>1841</v>
      </c>
      <c r="S72" s="35">
        <v>3221886800</v>
      </c>
      <c r="T72" s="35" t="s">
        <v>274</v>
      </c>
      <c r="U72" s="35" t="s">
        <v>263</v>
      </c>
    </row>
    <row r="73" spans="1:21" ht="15.75" customHeight="1">
      <c r="A73" s="35">
        <v>39</v>
      </c>
      <c r="B73" s="35" t="s">
        <v>257</v>
      </c>
      <c r="C73" s="35" t="s">
        <v>341</v>
      </c>
      <c r="D73" s="39" t="s">
        <v>350</v>
      </c>
      <c r="E73" s="40">
        <v>44573</v>
      </c>
      <c r="F73" s="35">
        <v>2</v>
      </c>
      <c r="G73" s="35" t="s">
        <v>296</v>
      </c>
      <c r="H73" s="35" t="s">
        <v>43</v>
      </c>
      <c r="I73" s="35">
        <v>547</v>
      </c>
      <c r="J73" s="35">
        <v>15</v>
      </c>
      <c r="K73" s="35">
        <v>5.3</v>
      </c>
      <c r="L73" s="35">
        <v>444</v>
      </c>
      <c r="M73" s="35">
        <f t="shared" si="0"/>
        <v>393</v>
      </c>
      <c r="N73" s="35">
        <v>94</v>
      </c>
      <c r="O73" s="35">
        <v>299</v>
      </c>
      <c r="P73" s="35"/>
      <c r="Q73" s="35" t="s">
        <v>355</v>
      </c>
      <c r="R73" s="35">
        <v>10772</v>
      </c>
      <c r="S73" s="35">
        <v>3221886800</v>
      </c>
      <c r="T73" s="35" t="s">
        <v>268</v>
      </c>
      <c r="U73" s="35" t="s">
        <v>263</v>
      </c>
    </row>
    <row r="74" spans="1:21" ht="15.75" customHeight="1">
      <c r="A74" s="35">
        <v>40</v>
      </c>
      <c r="B74" s="35" t="s">
        <v>257</v>
      </c>
      <c r="C74" s="35" t="s">
        <v>341</v>
      </c>
      <c r="D74" s="39" t="s">
        <v>350</v>
      </c>
      <c r="E74" s="40">
        <v>44573</v>
      </c>
      <c r="F74" s="35">
        <v>2</v>
      </c>
      <c r="G74" s="35" t="s">
        <v>296</v>
      </c>
      <c r="H74" s="35" t="s">
        <v>43</v>
      </c>
      <c r="I74" s="35">
        <v>576</v>
      </c>
      <c r="J74" s="35">
        <v>9</v>
      </c>
      <c r="K74" s="35">
        <v>1.4</v>
      </c>
      <c r="L74" s="35">
        <v>40</v>
      </c>
      <c r="M74" s="35">
        <f t="shared" si="0"/>
        <v>35</v>
      </c>
      <c r="N74" s="35">
        <v>16</v>
      </c>
      <c r="O74" s="35">
        <v>19</v>
      </c>
      <c r="P74" s="35"/>
      <c r="Q74" s="35" t="s">
        <v>356</v>
      </c>
      <c r="R74" s="35">
        <v>1578</v>
      </c>
      <c r="S74" s="35">
        <v>3221886800</v>
      </c>
      <c r="T74" s="35" t="s">
        <v>262</v>
      </c>
      <c r="U74" s="35" t="s">
        <v>263</v>
      </c>
    </row>
    <row r="75" spans="1:21" ht="15.75" customHeight="1">
      <c r="A75" s="35">
        <v>41</v>
      </c>
      <c r="B75" s="35" t="s">
        <v>257</v>
      </c>
      <c r="C75" s="35" t="s">
        <v>265</v>
      </c>
      <c r="D75" s="39" t="s">
        <v>357</v>
      </c>
      <c r="E75" s="40">
        <v>44573</v>
      </c>
      <c r="F75" s="35">
        <v>2</v>
      </c>
      <c r="G75" s="35" t="s">
        <v>296</v>
      </c>
      <c r="H75" s="35" t="s">
        <v>43</v>
      </c>
      <c r="I75" s="35">
        <v>88</v>
      </c>
      <c r="J75" s="35">
        <v>18</v>
      </c>
      <c r="K75" s="35">
        <v>2.2000000000000002</v>
      </c>
      <c r="L75" s="35">
        <v>66</v>
      </c>
      <c r="M75" s="35">
        <f t="shared" si="0"/>
        <v>58</v>
      </c>
      <c r="N75" s="35">
        <v>15</v>
      </c>
      <c r="O75" s="35">
        <v>43</v>
      </c>
      <c r="P75" s="35"/>
      <c r="Q75" s="35" t="s">
        <v>358</v>
      </c>
      <c r="R75" s="35">
        <v>1635</v>
      </c>
      <c r="S75" s="35">
        <v>3221886800</v>
      </c>
      <c r="T75" s="35" t="s">
        <v>262</v>
      </c>
      <c r="U75" s="35" t="s">
        <v>263</v>
      </c>
    </row>
    <row r="76" spans="1:21" ht="15.75" customHeight="1">
      <c r="A76" s="35">
        <v>42</v>
      </c>
      <c r="B76" s="35" t="s">
        <v>257</v>
      </c>
      <c r="C76" s="35" t="s">
        <v>265</v>
      </c>
      <c r="D76" s="39" t="s">
        <v>357</v>
      </c>
      <c r="E76" s="40">
        <v>44573</v>
      </c>
      <c r="F76" s="35">
        <v>2</v>
      </c>
      <c r="G76" s="35" t="s">
        <v>296</v>
      </c>
      <c r="H76" s="35" t="s">
        <v>43</v>
      </c>
      <c r="I76" s="35">
        <v>91</v>
      </c>
      <c r="J76" s="35">
        <v>3</v>
      </c>
      <c r="K76" s="35">
        <v>1.3</v>
      </c>
      <c r="L76" s="35">
        <v>104</v>
      </c>
      <c r="M76" s="35">
        <f t="shared" si="0"/>
        <v>91</v>
      </c>
      <c r="N76" s="35">
        <v>12</v>
      </c>
      <c r="O76" s="35">
        <v>79</v>
      </c>
      <c r="P76" s="35"/>
      <c r="Q76" s="35" t="s">
        <v>359</v>
      </c>
      <c r="R76" s="35">
        <v>1489</v>
      </c>
      <c r="S76" s="35">
        <v>3221886800</v>
      </c>
      <c r="T76" s="35" t="s">
        <v>262</v>
      </c>
      <c r="U76" s="35" t="s">
        <v>263</v>
      </c>
    </row>
    <row r="77" spans="1:21" ht="15.75" customHeight="1">
      <c r="A77" s="35">
        <v>43</v>
      </c>
      <c r="B77" s="35" t="s">
        <v>257</v>
      </c>
      <c r="C77" s="35" t="s">
        <v>323</v>
      </c>
      <c r="D77" s="39" t="s">
        <v>360</v>
      </c>
      <c r="E77" s="40">
        <v>44574</v>
      </c>
      <c r="F77" s="35">
        <v>2</v>
      </c>
      <c r="G77" s="35" t="s">
        <v>296</v>
      </c>
      <c r="H77" s="35" t="s">
        <v>43</v>
      </c>
      <c r="I77" s="35">
        <v>611</v>
      </c>
      <c r="J77" s="35">
        <v>3</v>
      </c>
      <c r="K77" s="35">
        <v>0.6</v>
      </c>
      <c r="L77" s="35">
        <v>47</v>
      </c>
      <c r="M77" s="35">
        <f t="shared" si="0"/>
        <v>42</v>
      </c>
      <c r="N77" s="35">
        <v>29</v>
      </c>
      <c r="O77" s="35">
        <v>13</v>
      </c>
      <c r="P77" s="35"/>
      <c r="Q77" s="35" t="s">
        <v>361</v>
      </c>
      <c r="R77" s="35">
        <v>3378</v>
      </c>
      <c r="S77" s="35">
        <v>3221886800</v>
      </c>
      <c r="T77" s="35" t="s">
        <v>268</v>
      </c>
      <c r="U77" s="35" t="s">
        <v>263</v>
      </c>
    </row>
    <row r="78" spans="1:21" ht="15.75" customHeight="1">
      <c r="A78" s="35">
        <v>44</v>
      </c>
      <c r="B78" s="35" t="s">
        <v>257</v>
      </c>
      <c r="C78" s="35" t="s">
        <v>323</v>
      </c>
      <c r="D78" s="39" t="s">
        <v>360</v>
      </c>
      <c r="E78" s="40">
        <v>44574</v>
      </c>
      <c r="F78" s="35">
        <v>2</v>
      </c>
      <c r="G78" s="35" t="s">
        <v>296</v>
      </c>
      <c r="H78" s="35" t="s">
        <v>43</v>
      </c>
      <c r="I78" s="35">
        <v>611</v>
      </c>
      <c r="J78" s="35">
        <v>6</v>
      </c>
      <c r="K78" s="35">
        <v>3.5</v>
      </c>
      <c r="L78" s="35">
        <v>230</v>
      </c>
      <c r="M78" s="35">
        <f t="shared" si="0"/>
        <v>200</v>
      </c>
      <c r="N78" s="35">
        <v>100</v>
      </c>
      <c r="O78" s="35">
        <v>100</v>
      </c>
      <c r="P78" s="35"/>
      <c r="Q78" s="35" t="s">
        <v>362</v>
      </c>
      <c r="R78" s="35">
        <v>10685</v>
      </c>
      <c r="S78" s="35">
        <v>3221886800</v>
      </c>
      <c r="T78" s="35" t="s">
        <v>268</v>
      </c>
      <c r="U78" s="35" t="s">
        <v>263</v>
      </c>
    </row>
    <row r="79" spans="1:21" ht="15.75" customHeight="1">
      <c r="A79" s="35">
        <v>45</v>
      </c>
      <c r="B79" s="35" t="s">
        <v>257</v>
      </c>
      <c r="C79" s="35" t="s">
        <v>323</v>
      </c>
      <c r="D79" s="39" t="s">
        <v>360</v>
      </c>
      <c r="E79" s="40">
        <v>44574</v>
      </c>
      <c r="F79" s="35">
        <v>2</v>
      </c>
      <c r="G79" s="35" t="s">
        <v>296</v>
      </c>
      <c r="H79" s="35" t="s">
        <v>43</v>
      </c>
      <c r="I79" s="35">
        <v>642</v>
      </c>
      <c r="J79" s="35">
        <v>1</v>
      </c>
      <c r="K79" s="35">
        <v>9.8000000000000007</v>
      </c>
      <c r="L79" s="35">
        <v>474</v>
      </c>
      <c r="M79" s="35">
        <f t="shared" si="0"/>
        <v>411</v>
      </c>
      <c r="N79" s="35">
        <v>195</v>
      </c>
      <c r="O79" s="35">
        <v>216</v>
      </c>
      <c r="P79" s="35"/>
      <c r="Q79" s="35" t="s">
        <v>363</v>
      </c>
      <c r="R79" s="35">
        <v>18167</v>
      </c>
      <c r="S79" s="35">
        <v>3221886800</v>
      </c>
      <c r="T79" s="35" t="s">
        <v>274</v>
      </c>
      <c r="U79" s="35" t="s">
        <v>263</v>
      </c>
    </row>
    <row r="80" spans="1:21" ht="15.75" customHeight="1">
      <c r="A80" s="35">
        <v>46</v>
      </c>
      <c r="B80" s="35" t="s">
        <v>257</v>
      </c>
      <c r="C80" s="35" t="s">
        <v>323</v>
      </c>
      <c r="D80" s="39" t="s">
        <v>360</v>
      </c>
      <c r="E80" s="40">
        <v>44574</v>
      </c>
      <c r="F80" s="35">
        <v>2</v>
      </c>
      <c r="G80" s="35" t="s">
        <v>296</v>
      </c>
      <c r="H80" s="35" t="s">
        <v>43</v>
      </c>
      <c r="I80" s="35">
        <v>642</v>
      </c>
      <c r="J80" s="35">
        <v>2</v>
      </c>
      <c r="K80" s="35">
        <v>2.2999999999999998</v>
      </c>
      <c r="L80" s="35">
        <v>86</v>
      </c>
      <c r="M80" s="35">
        <f t="shared" si="0"/>
        <v>72</v>
      </c>
      <c r="N80" s="35">
        <v>29</v>
      </c>
      <c r="O80" s="35">
        <v>43</v>
      </c>
      <c r="P80" s="35"/>
      <c r="Q80" s="35" t="s">
        <v>364</v>
      </c>
      <c r="R80" s="35">
        <v>2239</v>
      </c>
      <c r="S80" s="35">
        <v>3221886800</v>
      </c>
      <c r="T80" s="35" t="s">
        <v>274</v>
      </c>
      <c r="U80" s="35" t="s">
        <v>263</v>
      </c>
    </row>
    <row r="81" spans="1:21" ht="15.75" customHeight="1">
      <c r="A81" s="35">
        <v>47</v>
      </c>
      <c r="B81" s="41" t="s">
        <v>257</v>
      </c>
      <c r="C81" s="41" t="s">
        <v>283</v>
      </c>
      <c r="D81" s="42" t="s">
        <v>365</v>
      </c>
      <c r="E81" s="43">
        <v>44585</v>
      </c>
      <c r="F81" s="41">
        <v>2</v>
      </c>
      <c r="G81" s="41" t="s">
        <v>296</v>
      </c>
      <c r="H81" s="41" t="s">
        <v>43</v>
      </c>
      <c r="I81" s="41">
        <v>821</v>
      </c>
      <c r="J81" s="41">
        <v>2</v>
      </c>
      <c r="K81" s="41">
        <v>0.8</v>
      </c>
      <c r="L81" s="41">
        <v>49</v>
      </c>
      <c r="M81" s="41">
        <f t="shared" si="0"/>
        <v>44</v>
      </c>
      <c r="N81" s="41">
        <v>22</v>
      </c>
      <c r="O81" s="41">
        <v>22</v>
      </c>
      <c r="P81" s="41"/>
      <c r="Q81" s="41" t="s">
        <v>366</v>
      </c>
      <c r="R81" s="41">
        <v>2620</v>
      </c>
      <c r="S81" s="35">
        <v>3221886800</v>
      </c>
      <c r="T81" s="35" t="s">
        <v>268</v>
      </c>
      <c r="U81" s="35" t="s">
        <v>263</v>
      </c>
    </row>
    <row r="82" spans="1:21" ht="15.75" customHeight="1">
      <c r="A82" s="35">
        <v>48</v>
      </c>
      <c r="B82" s="41" t="s">
        <v>257</v>
      </c>
      <c r="C82" s="41" t="s">
        <v>283</v>
      </c>
      <c r="D82" s="42" t="s">
        <v>365</v>
      </c>
      <c r="E82" s="43">
        <v>44585</v>
      </c>
      <c r="F82" s="41">
        <v>2</v>
      </c>
      <c r="G82" s="41" t="s">
        <v>296</v>
      </c>
      <c r="H82" s="41" t="s">
        <v>43</v>
      </c>
      <c r="I82" s="41">
        <v>821</v>
      </c>
      <c r="J82" s="41">
        <v>11</v>
      </c>
      <c r="K82" s="41">
        <v>2.1</v>
      </c>
      <c r="L82" s="41">
        <v>112</v>
      </c>
      <c r="M82" s="41">
        <f t="shared" si="0"/>
        <v>98</v>
      </c>
      <c r="N82" s="41">
        <v>20</v>
      </c>
      <c r="O82" s="41">
        <v>78</v>
      </c>
      <c r="P82" s="41"/>
      <c r="Q82" s="41" t="s">
        <v>367</v>
      </c>
      <c r="R82" s="41">
        <v>2154</v>
      </c>
      <c r="S82" s="35">
        <v>3221886800</v>
      </c>
      <c r="T82" s="35" t="s">
        <v>268</v>
      </c>
      <c r="U82" s="35" t="s">
        <v>263</v>
      </c>
    </row>
    <row r="83" spans="1:21" ht="15.75" customHeight="1">
      <c r="A83" s="35">
        <v>49</v>
      </c>
      <c r="B83" s="41" t="s">
        <v>257</v>
      </c>
      <c r="C83" s="41" t="s">
        <v>283</v>
      </c>
      <c r="D83" s="42" t="s">
        <v>365</v>
      </c>
      <c r="E83" s="43">
        <v>44585</v>
      </c>
      <c r="F83" s="41">
        <v>2</v>
      </c>
      <c r="G83" s="41" t="s">
        <v>296</v>
      </c>
      <c r="H83" s="41" t="s">
        <v>43</v>
      </c>
      <c r="I83" s="41">
        <v>833</v>
      </c>
      <c r="J83" s="41">
        <v>4</v>
      </c>
      <c r="K83" s="41">
        <v>4.8</v>
      </c>
      <c r="L83" s="41">
        <v>241</v>
      </c>
      <c r="M83" s="41">
        <f t="shared" si="0"/>
        <v>210</v>
      </c>
      <c r="N83" s="41">
        <v>35</v>
      </c>
      <c r="O83" s="41">
        <v>175</v>
      </c>
      <c r="P83" s="41"/>
      <c r="Q83" s="41" t="s">
        <v>368</v>
      </c>
      <c r="R83" s="41">
        <v>4399</v>
      </c>
      <c r="S83" s="35">
        <v>3221886800</v>
      </c>
      <c r="T83" s="35" t="s">
        <v>268</v>
      </c>
      <c r="U83" s="35" t="s">
        <v>263</v>
      </c>
    </row>
    <row r="84" spans="1:21" ht="15.75" customHeight="1">
      <c r="A84" s="35">
        <v>50</v>
      </c>
      <c r="B84" s="41" t="s">
        <v>257</v>
      </c>
      <c r="C84" s="41" t="s">
        <v>283</v>
      </c>
      <c r="D84" s="42" t="s">
        <v>365</v>
      </c>
      <c r="E84" s="43">
        <v>44585</v>
      </c>
      <c r="F84" s="41">
        <v>2</v>
      </c>
      <c r="G84" s="41" t="s">
        <v>296</v>
      </c>
      <c r="H84" s="41" t="s">
        <v>43</v>
      </c>
      <c r="I84" s="41">
        <v>836</v>
      </c>
      <c r="J84" s="41">
        <v>15</v>
      </c>
      <c r="K84" s="41">
        <v>1.3</v>
      </c>
      <c r="L84" s="41">
        <v>48</v>
      </c>
      <c r="M84" s="41">
        <f t="shared" si="0"/>
        <v>42</v>
      </c>
      <c r="N84" s="41">
        <v>11</v>
      </c>
      <c r="O84" s="41">
        <v>31</v>
      </c>
      <c r="P84" s="41"/>
      <c r="Q84" s="41" t="s">
        <v>369</v>
      </c>
      <c r="R84" s="41">
        <v>1254</v>
      </c>
      <c r="S84" s="35">
        <v>3221886800</v>
      </c>
      <c r="T84" s="35" t="s">
        <v>268</v>
      </c>
      <c r="U84" s="35" t="s">
        <v>263</v>
      </c>
    </row>
    <row r="85" spans="1:21" ht="15.75" customHeight="1">
      <c r="A85" s="35">
        <v>51</v>
      </c>
      <c r="B85" s="41" t="s">
        <v>257</v>
      </c>
      <c r="C85" s="41" t="s">
        <v>283</v>
      </c>
      <c r="D85" s="42" t="s">
        <v>365</v>
      </c>
      <c r="E85" s="43">
        <v>44585</v>
      </c>
      <c r="F85" s="41">
        <v>2</v>
      </c>
      <c r="G85" s="41" t="s">
        <v>296</v>
      </c>
      <c r="H85" s="41" t="s">
        <v>43</v>
      </c>
      <c r="I85" s="41">
        <v>845</v>
      </c>
      <c r="J85" s="41">
        <v>10</v>
      </c>
      <c r="K85" s="41">
        <v>1.5</v>
      </c>
      <c r="L85" s="41">
        <v>44</v>
      </c>
      <c r="M85" s="41">
        <f t="shared" si="0"/>
        <v>39</v>
      </c>
      <c r="N85" s="41">
        <v>5</v>
      </c>
      <c r="O85" s="41">
        <v>34</v>
      </c>
      <c r="P85" s="41"/>
      <c r="Q85" s="41" t="s">
        <v>370</v>
      </c>
      <c r="R85" s="41">
        <v>737</v>
      </c>
      <c r="S85" s="35">
        <v>3221886800</v>
      </c>
      <c r="T85" s="35" t="s">
        <v>274</v>
      </c>
      <c r="U85" s="35" t="s">
        <v>263</v>
      </c>
    </row>
    <row r="86" spans="1:21" ht="15.75" customHeight="1">
      <c r="A86" s="35">
        <v>52</v>
      </c>
      <c r="B86" s="41" t="s">
        <v>257</v>
      </c>
      <c r="C86" s="41" t="s">
        <v>283</v>
      </c>
      <c r="D86" s="42" t="s">
        <v>365</v>
      </c>
      <c r="E86" s="43">
        <v>44585</v>
      </c>
      <c r="F86" s="41">
        <v>2</v>
      </c>
      <c r="G86" s="41" t="s">
        <v>296</v>
      </c>
      <c r="H86" s="41" t="s">
        <v>43</v>
      </c>
      <c r="I86" s="41">
        <v>847</v>
      </c>
      <c r="J86" s="41">
        <v>1</v>
      </c>
      <c r="K86" s="41">
        <v>3.2</v>
      </c>
      <c r="L86" s="41">
        <v>161</v>
      </c>
      <c r="M86" s="41">
        <f t="shared" si="0"/>
        <v>142</v>
      </c>
      <c r="N86" s="41">
        <v>35</v>
      </c>
      <c r="O86" s="41">
        <v>107</v>
      </c>
      <c r="P86" s="41"/>
      <c r="Q86" s="41" t="s">
        <v>371</v>
      </c>
      <c r="R86" s="41">
        <v>4176</v>
      </c>
      <c r="S86" s="35">
        <v>3221886800</v>
      </c>
      <c r="T86" s="35" t="s">
        <v>268</v>
      </c>
      <c r="U86" s="35" t="s">
        <v>263</v>
      </c>
    </row>
    <row r="87" spans="1:21" ht="15.75" customHeight="1">
      <c r="A87" s="35">
        <v>53</v>
      </c>
      <c r="B87" s="41" t="s">
        <v>257</v>
      </c>
      <c r="C87" s="41" t="s">
        <v>283</v>
      </c>
      <c r="D87" s="42" t="s">
        <v>365</v>
      </c>
      <c r="E87" s="43">
        <v>44585</v>
      </c>
      <c r="F87" s="41">
        <v>2</v>
      </c>
      <c r="G87" s="41" t="s">
        <v>296</v>
      </c>
      <c r="H87" s="41" t="s">
        <v>43</v>
      </c>
      <c r="I87" s="41">
        <v>847</v>
      </c>
      <c r="J87" s="41">
        <v>4</v>
      </c>
      <c r="K87" s="41">
        <v>2.6</v>
      </c>
      <c r="L87" s="41">
        <v>114</v>
      </c>
      <c r="M87" s="41">
        <f t="shared" si="0"/>
        <v>101</v>
      </c>
      <c r="N87" s="41">
        <v>10</v>
      </c>
      <c r="O87" s="41">
        <v>91</v>
      </c>
      <c r="P87" s="41"/>
      <c r="Q87" s="41" t="s">
        <v>372</v>
      </c>
      <c r="R87" s="41">
        <v>1400</v>
      </c>
      <c r="S87" s="35">
        <v>3221886800</v>
      </c>
      <c r="T87" s="35" t="s">
        <v>274</v>
      </c>
      <c r="U87" s="35" t="s">
        <v>263</v>
      </c>
    </row>
    <row r="88" spans="1:21" ht="15.75" customHeight="1">
      <c r="A88" s="35">
        <v>54</v>
      </c>
      <c r="B88" s="35" t="s">
        <v>257</v>
      </c>
      <c r="C88" s="35" t="s">
        <v>283</v>
      </c>
      <c r="D88" s="39" t="s">
        <v>365</v>
      </c>
      <c r="E88" s="40">
        <v>44585</v>
      </c>
      <c r="F88" s="35">
        <v>2</v>
      </c>
      <c r="G88" s="35" t="s">
        <v>296</v>
      </c>
      <c r="H88" s="35" t="s">
        <v>43</v>
      </c>
      <c r="I88" s="35">
        <v>848</v>
      </c>
      <c r="J88" s="35">
        <v>1</v>
      </c>
      <c r="K88" s="35">
        <v>0.7</v>
      </c>
      <c r="L88" s="35">
        <v>8</v>
      </c>
      <c r="M88" s="35">
        <f t="shared" si="0"/>
        <v>7</v>
      </c>
      <c r="N88" s="35"/>
      <c r="O88" s="35">
        <v>7</v>
      </c>
      <c r="P88" s="35"/>
      <c r="Q88" s="35" t="s">
        <v>373</v>
      </c>
      <c r="R88" s="35">
        <v>29</v>
      </c>
      <c r="S88" s="35">
        <v>3221886800</v>
      </c>
      <c r="T88" s="35" t="s">
        <v>268</v>
      </c>
      <c r="U88" s="35" t="s">
        <v>263</v>
      </c>
    </row>
    <row r="89" spans="1:21" ht="15.75" customHeight="1">
      <c r="A89" s="35">
        <v>55</v>
      </c>
      <c r="B89" s="35" t="s">
        <v>257</v>
      </c>
      <c r="C89" s="35" t="s">
        <v>283</v>
      </c>
      <c r="D89" s="39" t="s">
        <v>365</v>
      </c>
      <c r="E89" s="40">
        <v>44585</v>
      </c>
      <c r="F89" s="35">
        <v>2</v>
      </c>
      <c r="G89" s="35" t="s">
        <v>296</v>
      </c>
      <c r="H89" s="35" t="s">
        <v>43</v>
      </c>
      <c r="I89" s="35">
        <v>848</v>
      </c>
      <c r="J89" s="35">
        <v>4</v>
      </c>
      <c r="K89" s="35">
        <v>1.4</v>
      </c>
      <c r="L89" s="35">
        <v>27</v>
      </c>
      <c r="M89" s="35">
        <f t="shared" si="0"/>
        <v>24</v>
      </c>
      <c r="N89" s="35">
        <v>3</v>
      </c>
      <c r="O89" s="35">
        <v>21</v>
      </c>
      <c r="P89" s="35"/>
      <c r="Q89" s="35" t="s">
        <v>374</v>
      </c>
      <c r="R89" s="35">
        <v>381</v>
      </c>
      <c r="S89" s="35">
        <v>3221886800</v>
      </c>
      <c r="T89" s="35" t="s">
        <v>268</v>
      </c>
      <c r="U89" s="35" t="s">
        <v>263</v>
      </c>
    </row>
    <row r="90" spans="1:21" ht="15.75" customHeight="1">
      <c r="A90" s="35">
        <v>56</v>
      </c>
      <c r="B90" s="35" t="s">
        <v>257</v>
      </c>
      <c r="C90" s="35" t="s">
        <v>283</v>
      </c>
      <c r="D90" s="39" t="s">
        <v>365</v>
      </c>
      <c r="E90" s="40">
        <v>44585</v>
      </c>
      <c r="F90" s="35">
        <v>2</v>
      </c>
      <c r="G90" s="35" t="s">
        <v>296</v>
      </c>
      <c r="H90" s="35" t="s">
        <v>43</v>
      </c>
      <c r="I90" s="35">
        <v>848</v>
      </c>
      <c r="J90" s="35">
        <v>5</v>
      </c>
      <c r="K90" s="35">
        <v>1.1000000000000001</v>
      </c>
      <c r="L90" s="35">
        <v>38</v>
      </c>
      <c r="M90" s="35">
        <f t="shared" si="0"/>
        <v>34</v>
      </c>
      <c r="N90" s="35">
        <v>3</v>
      </c>
      <c r="O90" s="35">
        <v>31</v>
      </c>
      <c r="P90" s="35"/>
      <c r="Q90" s="35" t="s">
        <v>375</v>
      </c>
      <c r="R90" s="35">
        <v>474</v>
      </c>
      <c r="S90" s="35">
        <v>3221886800</v>
      </c>
      <c r="T90" s="35" t="s">
        <v>268</v>
      </c>
      <c r="U90" s="35" t="s">
        <v>263</v>
      </c>
    </row>
    <row r="91" spans="1:21" ht="15.75" customHeight="1">
      <c r="A91" s="35">
        <v>57</v>
      </c>
      <c r="B91" s="35" t="s">
        <v>257</v>
      </c>
      <c r="C91" s="35" t="s">
        <v>283</v>
      </c>
      <c r="D91" s="39" t="s">
        <v>365</v>
      </c>
      <c r="E91" s="40">
        <v>44585</v>
      </c>
      <c r="F91" s="35">
        <v>2</v>
      </c>
      <c r="G91" s="35" t="s">
        <v>296</v>
      </c>
      <c r="H91" s="35" t="s">
        <v>43</v>
      </c>
      <c r="I91" s="35">
        <v>848</v>
      </c>
      <c r="J91" s="35">
        <v>8</v>
      </c>
      <c r="K91" s="35">
        <v>0.9</v>
      </c>
      <c r="L91" s="35">
        <v>5</v>
      </c>
      <c r="M91" s="35">
        <f t="shared" si="0"/>
        <v>4</v>
      </c>
      <c r="N91" s="35"/>
      <c r="O91" s="35">
        <v>4</v>
      </c>
      <c r="P91" s="35"/>
      <c r="Q91" s="35" t="s">
        <v>376</v>
      </c>
      <c r="R91" s="35">
        <v>16</v>
      </c>
      <c r="S91" s="35">
        <v>3221886800</v>
      </c>
      <c r="T91" s="35" t="s">
        <v>268</v>
      </c>
      <c r="U91" s="35" t="s">
        <v>263</v>
      </c>
    </row>
    <row r="92" spans="1:21" ht="15.75" customHeight="1">
      <c r="A92" s="35">
        <v>58</v>
      </c>
      <c r="B92" s="35" t="s">
        <v>257</v>
      </c>
      <c r="C92" s="35" t="s">
        <v>283</v>
      </c>
      <c r="D92" s="39" t="s">
        <v>365</v>
      </c>
      <c r="E92" s="40">
        <v>44585</v>
      </c>
      <c r="F92" s="35">
        <v>2</v>
      </c>
      <c r="G92" s="35" t="s">
        <v>296</v>
      </c>
      <c r="H92" s="35" t="s">
        <v>43</v>
      </c>
      <c r="I92" s="35">
        <v>848</v>
      </c>
      <c r="J92" s="35">
        <v>9</v>
      </c>
      <c r="K92" s="35">
        <v>0.3</v>
      </c>
      <c r="L92" s="35">
        <v>11</v>
      </c>
      <c r="M92" s="35">
        <f t="shared" si="0"/>
        <v>10</v>
      </c>
      <c r="N92" s="35"/>
      <c r="O92" s="35">
        <v>10</v>
      </c>
      <c r="P92" s="35"/>
      <c r="Q92" s="35" t="s">
        <v>377</v>
      </c>
      <c r="R92" s="35">
        <v>41</v>
      </c>
      <c r="S92" s="35">
        <v>3221886800</v>
      </c>
      <c r="T92" s="35" t="s">
        <v>268</v>
      </c>
      <c r="U92" s="35" t="s">
        <v>263</v>
      </c>
    </row>
    <row r="93" spans="1:21" ht="15.75" customHeight="1">
      <c r="A93" s="35">
        <v>59</v>
      </c>
      <c r="B93" s="35" t="s">
        <v>257</v>
      </c>
      <c r="C93" s="35" t="s">
        <v>283</v>
      </c>
      <c r="D93" s="39" t="s">
        <v>365</v>
      </c>
      <c r="E93" s="40">
        <v>44585</v>
      </c>
      <c r="F93" s="35">
        <v>2</v>
      </c>
      <c r="G93" s="35" t="s">
        <v>296</v>
      </c>
      <c r="H93" s="35" t="s">
        <v>43</v>
      </c>
      <c r="I93" s="35">
        <v>851</v>
      </c>
      <c r="J93" s="35">
        <v>8</v>
      </c>
      <c r="K93" s="35">
        <v>1.2</v>
      </c>
      <c r="L93" s="35">
        <v>56</v>
      </c>
      <c r="M93" s="35">
        <f t="shared" si="0"/>
        <v>51</v>
      </c>
      <c r="N93" s="35">
        <v>17</v>
      </c>
      <c r="O93" s="35">
        <v>34</v>
      </c>
      <c r="P93" s="35"/>
      <c r="Q93" s="35" t="s">
        <v>378</v>
      </c>
      <c r="R93" s="35">
        <v>2239</v>
      </c>
      <c r="S93" s="35">
        <v>3221810100</v>
      </c>
      <c r="T93" s="35" t="s">
        <v>268</v>
      </c>
      <c r="U93" s="35" t="s">
        <v>83</v>
      </c>
    </row>
    <row r="94" spans="1:21" ht="15.75" customHeight="1">
      <c r="A94" s="35">
        <v>60</v>
      </c>
      <c r="B94" s="35" t="s">
        <v>257</v>
      </c>
      <c r="C94" s="35" t="s">
        <v>283</v>
      </c>
      <c r="D94" s="39" t="s">
        <v>365</v>
      </c>
      <c r="E94" s="40">
        <v>44585</v>
      </c>
      <c r="F94" s="35">
        <v>2</v>
      </c>
      <c r="G94" s="35" t="s">
        <v>296</v>
      </c>
      <c r="H94" s="35" t="s">
        <v>43</v>
      </c>
      <c r="I94" s="35">
        <v>851</v>
      </c>
      <c r="J94" s="35">
        <v>12</v>
      </c>
      <c r="K94" s="35">
        <v>2.2000000000000002</v>
      </c>
      <c r="L94" s="35">
        <v>149</v>
      </c>
      <c r="M94" s="35">
        <f t="shared" si="0"/>
        <v>132</v>
      </c>
      <c r="N94" s="35">
        <v>43</v>
      </c>
      <c r="O94" s="35">
        <v>89</v>
      </c>
      <c r="P94" s="35"/>
      <c r="Q94" s="35" t="s">
        <v>379</v>
      </c>
      <c r="R94" s="35">
        <v>5049</v>
      </c>
      <c r="S94" s="35">
        <v>3221810100</v>
      </c>
      <c r="T94" s="35" t="s">
        <v>268</v>
      </c>
      <c r="U94" s="35" t="s">
        <v>83</v>
      </c>
    </row>
    <row r="95" spans="1:21" ht="15.75" customHeight="1">
      <c r="A95" s="35">
        <v>61</v>
      </c>
      <c r="B95" s="35" t="s">
        <v>257</v>
      </c>
      <c r="C95" s="35" t="s">
        <v>283</v>
      </c>
      <c r="D95" s="39" t="s">
        <v>365</v>
      </c>
      <c r="E95" s="40">
        <v>44585</v>
      </c>
      <c r="F95" s="35">
        <v>2</v>
      </c>
      <c r="G95" s="35" t="s">
        <v>296</v>
      </c>
      <c r="H95" s="35" t="s">
        <v>43</v>
      </c>
      <c r="I95" s="35">
        <v>852</v>
      </c>
      <c r="J95" s="35">
        <v>3</v>
      </c>
      <c r="K95" s="35">
        <v>5.8</v>
      </c>
      <c r="L95" s="35">
        <v>301</v>
      </c>
      <c r="M95" s="35">
        <f t="shared" si="0"/>
        <v>269</v>
      </c>
      <c r="N95" s="35">
        <v>115</v>
      </c>
      <c r="O95" s="35">
        <v>154</v>
      </c>
      <c r="P95" s="35"/>
      <c r="Q95" s="35" t="s">
        <v>380</v>
      </c>
      <c r="R95" s="35">
        <v>14316</v>
      </c>
      <c r="S95" s="35">
        <v>3221810100</v>
      </c>
      <c r="T95" s="35" t="s">
        <v>268</v>
      </c>
      <c r="U95" s="35" t="s">
        <v>83</v>
      </c>
    </row>
    <row r="96" spans="1:21" ht="15.75" customHeight="1">
      <c r="A96" s="35">
        <v>62</v>
      </c>
      <c r="B96" s="35" t="s">
        <v>257</v>
      </c>
      <c r="C96" s="35" t="s">
        <v>283</v>
      </c>
      <c r="D96" s="39" t="s">
        <v>365</v>
      </c>
      <c r="E96" s="40">
        <v>44585</v>
      </c>
      <c r="F96" s="35">
        <v>2</v>
      </c>
      <c r="G96" s="35" t="s">
        <v>296</v>
      </c>
      <c r="H96" s="35" t="s">
        <v>43</v>
      </c>
      <c r="I96" s="35">
        <v>854</v>
      </c>
      <c r="J96" s="35">
        <v>10</v>
      </c>
      <c r="K96" s="35">
        <v>1.4</v>
      </c>
      <c r="L96" s="35">
        <v>51</v>
      </c>
      <c r="M96" s="35">
        <f t="shared" si="0"/>
        <v>44</v>
      </c>
      <c r="N96" s="35">
        <v>11</v>
      </c>
      <c r="O96" s="35">
        <v>33</v>
      </c>
      <c r="P96" s="35"/>
      <c r="Q96" s="35" t="s">
        <v>381</v>
      </c>
      <c r="R96" s="35">
        <v>1095</v>
      </c>
      <c r="S96" s="35">
        <v>3221886800</v>
      </c>
      <c r="T96" s="35" t="s">
        <v>268</v>
      </c>
      <c r="U96" s="35" t="s">
        <v>263</v>
      </c>
    </row>
    <row r="97" spans="1:21" ht="15.75" customHeight="1">
      <c r="A97" s="35">
        <v>63</v>
      </c>
      <c r="B97" s="35" t="s">
        <v>257</v>
      </c>
      <c r="C97" s="35" t="s">
        <v>283</v>
      </c>
      <c r="D97" s="39" t="s">
        <v>365</v>
      </c>
      <c r="E97" s="40">
        <v>44585</v>
      </c>
      <c r="F97" s="35">
        <v>2</v>
      </c>
      <c r="G97" s="35" t="s">
        <v>296</v>
      </c>
      <c r="H97" s="35" t="s">
        <v>43</v>
      </c>
      <c r="I97" s="35">
        <v>855</v>
      </c>
      <c r="J97" s="35">
        <v>2</v>
      </c>
      <c r="K97" s="35">
        <v>1.9</v>
      </c>
      <c r="L97" s="35">
        <v>68</v>
      </c>
      <c r="M97" s="35">
        <f t="shared" si="0"/>
        <v>60</v>
      </c>
      <c r="N97" s="35">
        <v>10</v>
      </c>
      <c r="O97" s="35">
        <v>50</v>
      </c>
      <c r="P97" s="35"/>
      <c r="Q97" s="35" t="s">
        <v>382</v>
      </c>
      <c r="R97" s="35">
        <v>1234</v>
      </c>
      <c r="S97" s="35">
        <v>3221886800</v>
      </c>
      <c r="T97" s="35" t="s">
        <v>268</v>
      </c>
      <c r="U97" s="35" t="s">
        <v>263</v>
      </c>
    </row>
    <row r="98" spans="1:21" ht="15.75" customHeight="1">
      <c r="A98" s="35">
        <v>64</v>
      </c>
      <c r="B98" s="35" t="s">
        <v>257</v>
      </c>
      <c r="C98" s="35" t="s">
        <v>283</v>
      </c>
      <c r="D98" s="39" t="s">
        <v>365</v>
      </c>
      <c r="E98" s="40">
        <v>44585</v>
      </c>
      <c r="F98" s="35">
        <v>2</v>
      </c>
      <c r="G98" s="35" t="s">
        <v>296</v>
      </c>
      <c r="H98" s="35" t="s">
        <v>43</v>
      </c>
      <c r="I98" s="35">
        <v>855</v>
      </c>
      <c r="J98" s="35">
        <v>3</v>
      </c>
      <c r="K98" s="35">
        <v>3.2</v>
      </c>
      <c r="L98" s="35">
        <v>66</v>
      </c>
      <c r="M98" s="35">
        <f t="shared" si="0"/>
        <v>58</v>
      </c>
      <c r="N98" s="35">
        <v>16</v>
      </c>
      <c r="O98" s="35">
        <v>42</v>
      </c>
      <c r="P98" s="35"/>
      <c r="Q98" s="35" t="s">
        <v>383</v>
      </c>
      <c r="R98" s="35">
        <v>1783</v>
      </c>
      <c r="S98" s="35">
        <v>3221886800</v>
      </c>
      <c r="T98" s="35" t="s">
        <v>268</v>
      </c>
      <c r="U98" s="35" t="s">
        <v>263</v>
      </c>
    </row>
    <row r="99" spans="1:21" ht="15.75" customHeight="1">
      <c r="A99" s="35">
        <v>65</v>
      </c>
      <c r="B99" s="35" t="s">
        <v>257</v>
      </c>
      <c r="C99" s="35" t="s">
        <v>283</v>
      </c>
      <c r="D99" s="39" t="s">
        <v>365</v>
      </c>
      <c r="E99" s="40">
        <v>44585</v>
      </c>
      <c r="F99" s="35">
        <v>2</v>
      </c>
      <c r="G99" s="35" t="s">
        <v>296</v>
      </c>
      <c r="H99" s="35" t="s">
        <v>43</v>
      </c>
      <c r="I99" s="35">
        <v>855</v>
      </c>
      <c r="J99" s="35">
        <v>6</v>
      </c>
      <c r="K99" s="35">
        <v>1.8</v>
      </c>
      <c r="L99" s="35">
        <v>56</v>
      </c>
      <c r="M99" s="35">
        <f t="shared" si="0"/>
        <v>50</v>
      </c>
      <c r="N99" s="35">
        <v>10</v>
      </c>
      <c r="O99" s="35">
        <v>40</v>
      </c>
      <c r="P99" s="35"/>
      <c r="Q99" s="35" t="s">
        <v>384</v>
      </c>
      <c r="R99" s="35">
        <v>1193</v>
      </c>
      <c r="S99" s="35">
        <v>3221886800</v>
      </c>
      <c r="T99" s="35" t="s">
        <v>268</v>
      </c>
      <c r="U99" s="35" t="s">
        <v>263</v>
      </c>
    </row>
    <row r="100" spans="1:21" ht="15.75" customHeight="1">
      <c r="A100" s="35">
        <v>66</v>
      </c>
      <c r="B100" s="35" t="s">
        <v>257</v>
      </c>
      <c r="C100" s="35" t="s">
        <v>283</v>
      </c>
      <c r="D100" s="39" t="s">
        <v>365</v>
      </c>
      <c r="E100" s="40">
        <v>44585</v>
      </c>
      <c r="F100" s="35">
        <v>2</v>
      </c>
      <c r="G100" s="35" t="s">
        <v>296</v>
      </c>
      <c r="H100" s="35" t="s">
        <v>43</v>
      </c>
      <c r="I100" s="35">
        <v>859</v>
      </c>
      <c r="J100" s="35">
        <v>10</v>
      </c>
      <c r="K100" s="35">
        <v>0.9</v>
      </c>
      <c r="L100" s="35">
        <v>32</v>
      </c>
      <c r="M100" s="35">
        <f t="shared" si="0"/>
        <v>29</v>
      </c>
      <c r="N100" s="35">
        <v>16</v>
      </c>
      <c r="O100" s="35">
        <v>13</v>
      </c>
      <c r="P100" s="35"/>
      <c r="Q100" s="35" t="s">
        <v>385</v>
      </c>
      <c r="R100" s="35">
        <v>2163</v>
      </c>
      <c r="S100" s="35">
        <v>3221810100</v>
      </c>
      <c r="T100" s="35" t="s">
        <v>268</v>
      </c>
      <c r="U100" s="35" t="s">
        <v>83</v>
      </c>
    </row>
    <row r="101" spans="1:21" ht="15.75" customHeight="1">
      <c r="A101" s="35">
        <v>67</v>
      </c>
      <c r="B101" s="35" t="s">
        <v>257</v>
      </c>
      <c r="C101" s="35" t="s">
        <v>283</v>
      </c>
      <c r="D101" s="39" t="s">
        <v>365</v>
      </c>
      <c r="E101" s="40">
        <v>44585</v>
      </c>
      <c r="F101" s="35">
        <v>2</v>
      </c>
      <c r="G101" s="35" t="s">
        <v>296</v>
      </c>
      <c r="H101" s="35" t="s">
        <v>43</v>
      </c>
      <c r="I101" s="35">
        <v>859</v>
      </c>
      <c r="J101" s="35">
        <v>11</v>
      </c>
      <c r="K101" s="35">
        <v>9</v>
      </c>
      <c r="L101" s="35">
        <v>442</v>
      </c>
      <c r="M101" s="35">
        <f t="shared" si="0"/>
        <v>398</v>
      </c>
      <c r="N101" s="35">
        <v>164</v>
      </c>
      <c r="O101" s="35">
        <v>234</v>
      </c>
      <c r="P101" s="35"/>
      <c r="Q101" s="35" t="s">
        <v>386</v>
      </c>
      <c r="R101" s="35">
        <v>21890</v>
      </c>
      <c r="S101" s="35">
        <v>3221810100</v>
      </c>
      <c r="T101" s="35" t="s">
        <v>268</v>
      </c>
      <c r="U101" s="35" t="s">
        <v>83</v>
      </c>
    </row>
    <row r="102" spans="1:21" ht="15.75" customHeight="1">
      <c r="A102" s="35">
        <v>68</v>
      </c>
      <c r="B102" s="35" t="s">
        <v>257</v>
      </c>
      <c r="C102" s="35" t="s">
        <v>287</v>
      </c>
      <c r="D102" s="39" t="s">
        <v>387</v>
      </c>
      <c r="E102" s="40">
        <v>44587</v>
      </c>
      <c r="F102" s="35">
        <v>2</v>
      </c>
      <c r="G102" s="35" t="s">
        <v>296</v>
      </c>
      <c r="H102" s="35" t="s">
        <v>43</v>
      </c>
      <c r="I102" s="35">
        <v>409</v>
      </c>
      <c r="J102" s="35">
        <v>1</v>
      </c>
      <c r="K102" s="35">
        <v>3</v>
      </c>
      <c r="L102" s="35">
        <v>67</v>
      </c>
      <c r="M102" s="35">
        <f t="shared" si="0"/>
        <v>59</v>
      </c>
      <c r="N102" s="35">
        <v>33</v>
      </c>
      <c r="O102" s="35">
        <v>26</v>
      </c>
      <c r="P102" s="35"/>
      <c r="Q102" s="35" t="s">
        <v>388</v>
      </c>
      <c r="R102" s="35">
        <v>3540</v>
      </c>
      <c r="S102" s="35">
        <v>3221886800</v>
      </c>
      <c r="T102" s="35" t="s">
        <v>268</v>
      </c>
      <c r="U102" s="35" t="s">
        <v>263</v>
      </c>
    </row>
    <row r="103" spans="1:21" ht="15.75" customHeight="1">
      <c r="A103" s="35">
        <v>69</v>
      </c>
      <c r="B103" s="35" t="s">
        <v>257</v>
      </c>
      <c r="C103" s="35" t="s">
        <v>287</v>
      </c>
      <c r="D103" s="39" t="s">
        <v>387</v>
      </c>
      <c r="E103" s="40">
        <v>44587</v>
      </c>
      <c r="F103" s="35">
        <v>2</v>
      </c>
      <c r="G103" s="35" t="s">
        <v>296</v>
      </c>
      <c r="H103" s="35" t="s">
        <v>43</v>
      </c>
      <c r="I103" s="35">
        <v>409</v>
      </c>
      <c r="J103" s="35">
        <v>2</v>
      </c>
      <c r="K103" s="35">
        <v>3.2</v>
      </c>
      <c r="L103" s="35">
        <v>53</v>
      </c>
      <c r="M103" s="35">
        <f t="shared" si="0"/>
        <v>46</v>
      </c>
      <c r="N103" s="35">
        <v>7</v>
      </c>
      <c r="O103" s="35">
        <v>39</v>
      </c>
      <c r="P103" s="35"/>
      <c r="Q103" s="35" t="s">
        <v>389</v>
      </c>
      <c r="R103" s="35">
        <v>725</v>
      </c>
      <c r="S103" s="35">
        <v>3221886800</v>
      </c>
      <c r="T103" s="35" t="s">
        <v>268</v>
      </c>
      <c r="U103" s="35" t="s">
        <v>263</v>
      </c>
    </row>
    <row r="104" spans="1:21" ht="15.75" customHeight="1">
      <c r="A104" s="35">
        <v>70</v>
      </c>
      <c r="B104" s="35" t="s">
        <v>257</v>
      </c>
      <c r="C104" s="35" t="s">
        <v>287</v>
      </c>
      <c r="D104" s="39" t="s">
        <v>387</v>
      </c>
      <c r="E104" s="40">
        <v>44587</v>
      </c>
      <c r="F104" s="35">
        <v>2</v>
      </c>
      <c r="G104" s="35" t="s">
        <v>296</v>
      </c>
      <c r="H104" s="35" t="s">
        <v>43</v>
      </c>
      <c r="I104" s="35">
        <v>409</v>
      </c>
      <c r="J104" s="35">
        <v>3</v>
      </c>
      <c r="K104" s="35">
        <v>6.5</v>
      </c>
      <c r="L104" s="35">
        <v>164</v>
      </c>
      <c r="M104" s="35">
        <f t="shared" si="0"/>
        <v>141</v>
      </c>
      <c r="N104" s="35">
        <v>48</v>
      </c>
      <c r="O104" s="35">
        <v>93</v>
      </c>
      <c r="P104" s="35"/>
      <c r="Q104" s="35" t="s">
        <v>390</v>
      </c>
      <c r="R104" s="35">
        <v>4585</v>
      </c>
      <c r="S104" s="35">
        <v>3221886800</v>
      </c>
      <c r="T104" s="35" t="s">
        <v>268</v>
      </c>
      <c r="U104" s="35" t="s">
        <v>263</v>
      </c>
    </row>
    <row r="105" spans="1:21" ht="15.75" customHeight="1">
      <c r="A105" s="35">
        <v>71</v>
      </c>
      <c r="B105" s="35" t="s">
        <v>257</v>
      </c>
      <c r="C105" s="35" t="s">
        <v>287</v>
      </c>
      <c r="D105" s="39" t="s">
        <v>387</v>
      </c>
      <c r="E105" s="40">
        <v>44587</v>
      </c>
      <c r="F105" s="35">
        <v>2</v>
      </c>
      <c r="G105" s="35" t="s">
        <v>296</v>
      </c>
      <c r="H105" s="35" t="s">
        <v>43</v>
      </c>
      <c r="I105" s="35">
        <v>409</v>
      </c>
      <c r="J105" s="35">
        <v>5</v>
      </c>
      <c r="K105" s="35">
        <v>1.2</v>
      </c>
      <c r="L105" s="35">
        <v>18</v>
      </c>
      <c r="M105" s="35">
        <f t="shared" si="0"/>
        <v>15</v>
      </c>
      <c r="N105" s="35">
        <v>4</v>
      </c>
      <c r="O105" s="35">
        <v>11</v>
      </c>
      <c r="P105" s="35"/>
      <c r="Q105" s="35" t="s">
        <v>391</v>
      </c>
      <c r="R105" s="35">
        <v>431</v>
      </c>
      <c r="S105" s="35">
        <v>3221886800</v>
      </c>
      <c r="T105" s="35" t="s">
        <v>268</v>
      </c>
      <c r="U105" s="35" t="s">
        <v>263</v>
      </c>
    </row>
    <row r="106" spans="1:21" ht="15.75" customHeight="1">
      <c r="A106" s="35">
        <v>72</v>
      </c>
      <c r="B106" s="35" t="s">
        <v>257</v>
      </c>
      <c r="C106" s="35" t="s">
        <v>287</v>
      </c>
      <c r="D106" s="39" t="s">
        <v>387</v>
      </c>
      <c r="E106" s="40">
        <v>44587</v>
      </c>
      <c r="F106" s="35">
        <v>2</v>
      </c>
      <c r="G106" s="35" t="s">
        <v>296</v>
      </c>
      <c r="H106" s="35" t="s">
        <v>43</v>
      </c>
      <c r="I106" s="35">
        <v>409</v>
      </c>
      <c r="J106" s="35">
        <v>6</v>
      </c>
      <c r="K106" s="35">
        <v>0.8</v>
      </c>
      <c r="L106" s="35">
        <v>26</v>
      </c>
      <c r="M106" s="35">
        <f t="shared" si="0"/>
        <v>22</v>
      </c>
      <c r="N106" s="35">
        <v>5</v>
      </c>
      <c r="O106" s="35">
        <v>17</v>
      </c>
      <c r="P106" s="35"/>
      <c r="Q106" s="35" t="s">
        <v>392</v>
      </c>
      <c r="R106" s="35">
        <v>440</v>
      </c>
      <c r="S106" s="35">
        <v>3221886800</v>
      </c>
      <c r="T106" s="35" t="s">
        <v>268</v>
      </c>
      <c r="U106" s="35" t="s">
        <v>263</v>
      </c>
    </row>
    <row r="107" spans="1:21" ht="15.75" customHeight="1">
      <c r="A107" s="35">
        <v>73</v>
      </c>
      <c r="B107" s="35" t="s">
        <v>257</v>
      </c>
      <c r="C107" s="35" t="s">
        <v>265</v>
      </c>
      <c r="D107" s="39" t="s">
        <v>393</v>
      </c>
      <c r="E107" s="40">
        <v>44589</v>
      </c>
      <c r="F107" s="35">
        <v>2</v>
      </c>
      <c r="G107" s="35" t="s">
        <v>296</v>
      </c>
      <c r="H107" s="35" t="s">
        <v>43</v>
      </c>
      <c r="I107" s="35">
        <v>88</v>
      </c>
      <c r="J107" s="35">
        <v>9</v>
      </c>
      <c r="K107" s="35">
        <v>11.4</v>
      </c>
      <c r="L107" s="35">
        <v>516</v>
      </c>
      <c r="M107" s="35">
        <f t="shared" si="0"/>
        <v>453</v>
      </c>
      <c r="N107" s="35">
        <v>52</v>
      </c>
      <c r="O107" s="35">
        <v>401</v>
      </c>
      <c r="P107" s="35"/>
      <c r="Q107" s="35" t="s">
        <v>394</v>
      </c>
      <c r="R107" s="35">
        <v>6287</v>
      </c>
      <c r="S107" s="35">
        <v>3221886800</v>
      </c>
      <c r="T107" s="35" t="s">
        <v>268</v>
      </c>
      <c r="U107" s="35" t="s">
        <v>263</v>
      </c>
    </row>
    <row r="108" spans="1:21" ht="15.75" customHeight="1">
      <c r="A108" s="35">
        <v>74</v>
      </c>
      <c r="B108" s="35" t="s">
        <v>257</v>
      </c>
      <c r="C108" s="35" t="s">
        <v>341</v>
      </c>
      <c r="D108" s="39" t="s">
        <v>395</v>
      </c>
      <c r="E108" s="40">
        <v>44589</v>
      </c>
      <c r="F108" s="35">
        <v>2</v>
      </c>
      <c r="G108" s="35" t="s">
        <v>296</v>
      </c>
      <c r="H108" s="35" t="s">
        <v>43</v>
      </c>
      <c r="I108" s="35">
        <v>551</v>
      </c>
      <c r="J108" s="35">
        <v>1</v>
      </c>
      <c r="K108" s="35">
        <v>2.2000000000000002</v>
      </c>
      <c r="L108" s="35">
        <v>154</v>
      </c>
      <c r="M108" s="35">
        <f t="shared" si="0"/>
        <v>134</v>
      </c>
      <c r="N108" s="35">
        <v>37</v>
      </c>
      <c r="O108" s="35">
        <v>97</v>
      </c>
      <c r="P108" s="35"/>
      <c r="Q108" s="35" t="s">
        <v>396</v>
      </c>
      <c r="R108" s="35">
        <v>3697</v>
      </c>
      <c r="S108" s="35">
        <v>3221886800</v>
      </c>
      <c r="T108" s="35" t="s">
        <v>268</v>
      </c>
      <c r="U108" s="35" t="s">
        <v>263</v>
      </c>
    </row>
    <row r="109" spans="1:21" ht="15.75" customHeight="1">
      <c r="A109" s="35">
        <v>75</v>
      </c>
      <c r="B109" s="35" t="s">
        <v>257</v>
      </c>
      <c r="C109" s="35" t="s">
        <v>341</v>
      </c>
      <c r="D109" s="39" t="s">
        <v>395</v>
      </c>
      <c r="E109" s="40">
        <v>44589</v>
      </c>
      <c r="F109" s="35">
        <v>2</v>
      </c>
      <c r="G109" s="35" t="s">
        <v>296</v>
      </c>
      <c r="H109" s="35" t="s">
        <v>43</v>
      </c>
      <c r="I109" s="35">
        <v>551</v>
      </c>
      <c r="J109" s="35">
        <v>2</v>
      </c>
      <c r="K109" s="35">
        <v>9.1999999999999993</v>
      </c>
      <c r="L109" s="35">
        <v>443</v>
      </c>
      <c r="M109" s="35">
        <f t="shared" si="0"/>
        <v>388</v>
      </c>
      <c r="N109" s="35">
        <v>84</v>
      </c>
      <c r="O109" s="35">
        <v>304</v>
      </c>
      <c r="P109" s="35"/>
      <c r="Q109" s="35" t="s">
        <v>397</v>
      </c>
      <c r="R109" s="35">
        <v>9516</v>
      </c>
      <c r="S109" s="35">
        <v>3221886800</v>
      </c>
      <c r="T109" s="35" t="s">
        <v>268</v>
      </c>
      <c r="U109" s="35" t="s">
        <v>263</v>
      </c>
    </row>
    <row r="110" spans="1:21" ht="15.75" customHeight="1">
      <c r="A110" s="35">
        <v>76</v>
      </c>
      <c r="B110" s="35" t="s">
        <v>257</v>
      </c>
      <c r="C110" s="35" t="s">
        <v>341</v>
      </c>
      <c r="D110" s="39" t="s">
        <v>395</v>
      </c>
      <c r="E110" s="40">
        <v>44589</v>
      </c>
      <c r="F110" s="35">
        <v>2</v>
      </c>
      <c r="G110" s="35" t="s">
        <v>296</v>
      </c>
      <c r="H110" s="35" t="s">
        <v>43</v>
      </c>
      <c r="I110" s="35">
        <v>551</v>
      </c>
      <c r="J110" s="35">
        <v>4</v>
      </c>
      <c r="K110" s="35">
        <v>2</v>
      </c>
      <c r="L110" s="35">
        <v>70</v>
      </c>
      <c r="M110" s="35">
        <f t="shared" si="0"/>
        <v>61</v>
      </c>
      <c r="N110" s="35">
        <v>16</v>
      </c>
      <c r="O110" s="35">
        <v>45</v>
      </c>
      <c r="P110" s="35"/>
      <c r="Q110" s="35" t="s">
        <v>398</v>
      </c>
      <c r="R110" s="35">
        <v>1795</v>
      </c>
      <c r="S110" s="35">
        <v>3221886800</v>
      </c>
      <c r="T110" s="35" t="s">
        <v>268</v>
      </c>
      <c r="U110" s="35" t="s">
        <v>263</v>
      </c>
    </row>
    <row r="111" spans="1:21" ht="15.75" customHeight="1">
      <c r="A111" s="35">
        <v>77</v>
      </c>
      <c r="B111" s="35" t="s">
        <v>257</v>
      </c>
      <c r="C111" s="35" t="s">
        <v>341</v>
      </c>
      <c r="D111" s="39" t="s">
        <v>395</v>
      </c>
      <c r="E111" s="40">
        <v>44589</v>
      </c>
      <c r="F111" s="35">
        <v>2</v>
      </c>
      <c r="G111" s="35" t="s">
        <v>296</v>
      </c>
      <c r="H111" s="35" t="s">
        <v>43</v>
      </c>
      <c r="I111" s="35">
        <v>551</v>
      </c>
      <c r="J111" s="35">
        <v>6</v>
      </c>
      <c r="K111" s="35">
        <v>1.3</v>
      </c>
      <c r="L111" s="35">
        <v>31</v>
      </c>
      <c r="M111" s="35">
        <f t="shared" si="0"/>
        <v>27</v>
      </c>
      <c r="N111" s="35">
        <v>12</v>
      </c>
      <c r="O111" s="35">
        <v>15</v>
      </c>
      <c r="P111" s="35"/>
      <c r="Q111" s="35" t="s">
        <v>399</v>
      </c>
      <c r="R111" s="35">
        <v>1342</v>
      </c>
      <c r="S111" s="35">
        <v>3221886800</v>
      </c>
      <c r="T111" s="35" t="s">
        <v>268</v>
      </c>
      <c r="U111" s="35" t="s">
        <v>263</v>
      </c>
    </row>
    <row r="112" spans="1:21" ht="15.75" customHeight="1">
      <c r="A112" s="35">
        <v>78</v>
      </c>
      <c r="B112" s="35" t="s">
        <v>257</v>
      </c>
      <c r="C112" s="35" t="s">
        <v>341</v>
      </c>
      <c r="D112" s="39" t="s">
        <v>395</v>
      </c>
      <c r="E112" s="40">
        <v>44589</v>
      </c>
      <c r="F112" s="35">
        <v>2</v>
      </c>
      <c r="G112" s="35" t="s">
        <v>296</v>
      </c>
      <c r="H112" s="35" t="s">
        <v>43</v>
      </c>
      <c r="I112" s="35">
        <v>551</v>
      </c>
      <c r="J112" s="35">
        <v>7</v>
      </c>
      <c r="K112" s="35">
        <v>1.2</v>
      </c>
      <c r="L112" s="35">
        <v>93</v>
      </c>
      <c r="M112" s="35">
        <f t="shared" si="0"/>
        <v>81</v>
      </c>
      <c r="N112" s="35">
        <v>18</v>
      </c>
      <c r="O112" s="35">
        <v>63</v>
      </c>
      <c r="P112" s="35"/>
      <c r="Q112" s="35" t="s">
        <v>400</v>
      </c>
      <c r="R112" s="35">
        <v>1895</v>
      </c>
      <c r="S112" s="35">
        <v>3221886800</v>
      </c>
      <c r="T112" s="35" t="s">
        <v>268</v>
      </c>
      <c r="U112" s="35" t="s">
        <v>263</v>
      </c>
    </row>
    <row r="113" spans="1:21" ht="15.75" customHeight="1">
      <c r="A113" s="35">
        <v>79</v>
      </c>
      <c r="B113" s="35" t="s">
        <v>257</v>
      </c>
      <c r="C113" s="35" t="s">
        <v>258</v>
      </c>
      <c r="D113" s="39" t="s">
        <v>401</v>
      </c>
      <c r="E113" s="40">
        <v>44589</v>
      </c>
      <c r="F113" s="35">
        <v>2</v>
      </c>
      <c r="G113" s="35" t="s">
        <v>296</v>
      </c>
      <c r="H113" s="35" t="s">
        <v>43</v>
      </c>
      <c r="I113" s="35">
        <v>672</v>
      </c>
      <c r="J113" s="35">
        <v>26</v>
      </c>
      <c r="K113" s="35">
        <v>2.9</v>
      </c>
      <c r="L113" s="35">
        <v>168</v>
      </c>
      <c r="M113" s="35">
        <f t="shared" si="0"/>
        <v>145</v>
      </c>
      <c r="N113" s="35"/>
      <c r="O113" s="35">
        <v>145</v>
      </c>
      <c r="P113" s="35"/>
      <c r="Q113" s="35" t="s">
        <v>402</v>
      </c>
      <c r="R113" s="35">
        <v>595</v>
      </c>
      <c r="S113" s="35">
        <v>3221886800</v>
      </c>
      <c r="T113" s="35" t="s">
        <v>268</v>
      </c>
      <c r="U113" s="35" t="s">
        <v>263</v>
      </c>
    </row>
    <row r="114" spans="1:21" ht="15.75" customHeight="1">
      <c r="A114" s="35">
        <v>80</v>
      </c>
      <c r="B114" s="35" t="s">
        <v>257</v>
      </c>
      <c r="C114" s="35" t="s">
        <v>258</v>
      </c>
      <c r="D114" s="39" t="s">
        <v>401</v>
      </c>
      <c r="E114" s="40">
        <v>44589</v>
      </c>
      <c r="F114" s="35">
        <v>2</v>
      </c>
      <c r="G114" s="35" t="s">
        <v>296</v>
      </c>
      <c r="H114" s="35" t="s">
        <v>43</v>
      </c>
      <c r="I114" s="35">
        <v>700</v>
      </c>
      <c r="J114" s="35">
        <v>11</v>
      </c>
      <c r="K114" s="35">
        <v>3.9</v>
      </c>
      <c r="L114" s="35">
        <v>364</v>
      </c>
      <c r="M114" s="35">
        <f t="shared" si="0"/>
        <v>322</v>
      </c>
      <c r="N114" s="35">
        <v>46</v>
      </c>
      <c r="O114" s="35">
        <v>276</v>
      </c>
      <c r="P114" s="35"/>
      <c r="Q114" s="35" t="s">
        <v>403</v>
      </c>
      <c r="R114" s="35">
        <v>5776</v>
      </c>
      <c r="S114" s="35">
        <v>3221886800</v>
      </c>
      <c r="T114" s="35" t="s">
        <v>268</v>
      </c>
      <c r="U114" s="35" t="s">
        <v>263</v>
      </c>
    </row>
    <row r="115" spans="1:21" ht="15.75" customHeight="1">
      <c r="A115" s="35">
        <v>81</v>
      </c>
      <c r="B115" s="35" t="s">
        <v>257</v>
      </c>
      <c r="C115" s="35" t="s">
        <v>258</v>
      </c>
      <c r="D115" s="39" t="s">
        <v>401</v>
      </c>
      <c r="E115" s="40">
        <v>44589</v>
      </c>
      <c r="F115" s="35">
        <v>2</v>
      </c>
      <c r="G115" s="35" t="s">
        <v>296</v>
      </c>
      <c r="H115" s="35" t="s">
        <v>43</v>
      </c>
      <c r="I115" s="35">
        <v>700</v>
      </c>
      <c r="J115" s="35">
        <v>12</v>
      </c>
      <c r="K115" s="35">
        <v>1.5</v>
      </c>
      <c r="L115" s="35">
        <v>111</v>
      </c>
      <c r="M115" s="35">
        <f t="shared" si="0"/>
        <v>96</v>
      </c>
      <c r="N115" s="35">
        <v>14</v>
      </c>
      <c r="O115" s="35">
        <v>82</v>
      </c>
      <c r="P115" s="35"/>
      <c r="Q115" s="35" t="s">
        <v>404</v>
      </c>
      <c r="R115" s="35">
        <v>1522</v>
      </c>
      <c r="S115" s="35">
        <v>3221886800</v>
      </c>
      <c r="T115" s="35" t="s">
        <v>268</v>
      </c>
      <c r="U115" s="35" t="s">
        <v>263</v>
      </c>
    </row>
    <row r="116" spans="1:21" ht="15.75" customHeight="1">
      <c r="A116" s="35">
        <v>82</v>
      </c>
      <c r="B116" s="35" t="s">
        <v>257</v>
      </c>
      <c r="C116" s="35" t="s">
        <v>323</v>
      </c>
      <c r="D116" s="39" t="s">
        <v>405</v>
      </c>
      <c r="E116" s="40">
        <v>44592</v>
      </c>
      <c r="F116" s="35">
        <v>2</v>
      </c>
      <c r="G116" s="35" t="s">
        <v>296</v>
      </c>
      <c r="H116" s="35" t="s">
        <v>43</v>
      </c>
      <c r="I116" s="35">
        <v>612</v>
      </c>
      <c r="J116" s="35">
        <v>1</v>
      </c>
      <c r="K116" s="35">
        <v>1.1000000000000001</v>
      </c>
      <c r="L116" s="35">
        <v>100</v>
      </c>
      <c r="M116" s="35">
        <f t="shared" si="0"/>
        <v>88</v>
      </c>
      <c r="N116" s="35">
        <v>37</v>
      </c>
      <c r="O116" s="35">
        <v>51</v>
      </c>
      <c r="P116" s="35"/>
      <c r="Q116" s="35" t="s">
        <v>406</v>
      </c>
      <c r="R116" s="35">
        <v>4136</v>
      </c>
      <c r="S116" s="35">
        <v>3221886800</v>
      </c>
      <c r="T116" s="35" t="s">
        <v>268</v>
      </c>
      <c r="U116" s="35" t="s">
        <v>263</v>
      </c>
    </row>
    <row r="117" spans="1:21" ht="15.75" customHeight="1">
      <c r="A117" s="35">
        <v>83</v>
      </c>
      <c r="B117" s="35" t="s">
        <v>257</v>
      </c>
      <c r="C117" s="35" t="s">
        <v>323</v>
      </c>
      <c r="D117" s="39" t="s">
        <v>405</v>
      </c>
      <c r="E117" s="40">
        <v>44592</v>
      </c>
      <c r="F117" s="35">
        <v>2</v>
      </c>
      <c r="G117" s="35" t="s">
        <v>296</v>
      </c>
      <c r="H117" s="35" t="s">
        <v>43</v>
      </c>
      <c r="I117" s="35">
        <v>612</v>
      </c>
      <c r="J117" s="35">
        <v>3</v>
      </c>
      <c r="K117" s="35">
        <v>0.2</v>
      </c>
      <c r="L117" s="35">
        <v>84</v>
      </c>
      <c r="M117" s="35">
        <f t="shared" si="0"/>
        <v>73</v>
      </c>
      <c r="N117" s="35">
        <v>19</v>
      </c>
      <c r="O117" s="35">
        <v>54</v>
      </c>
      <c r="P117" s="35"/>
      <c r="Q117" s="35" t="s">
        <v>407</v>
      </c>
      <c r="R117" s="35">
        <v>1776</v>
      </c>
      <c r="S117" s="35">
        <v>3221886800</v>
      </c>
      <c r="T117" s="35" t="s">
        <v>268</v>
      </c>
      <c r="U117" s="35" t="s">
        <v>263</v>
      </c>
    </row>
    <row r="118" spans="1:21" ht="15.75" customHeight="1">
      <c r="A118" s="35">
        <v>84</v>
      </c>
      <c r="B118" s="35" t="s">
        <v>257</v>
      </c>
      <c r="C118" s="35" t="s">
        <v>323</v>
      </c>
      <c r="D118" s="39" t="s">
        <v>405</v>
      </c>
      <c r="E118" s="40">
        <v>44592</v>
      </c>
      <c r="F118" s="35">
        <v>2</v>
      </c>
      <c r="G118" s="35" t="s">
        <v>296</v>
      </c>
      <c r="H118" s="35" t="s">
        <v>43</v>
      </c>
      <c r="I118" s="35">
        <v>612</v>
      </c>
      <c r="J118" s="35">
        <v>6</v>
      </c>
      <c r="K118" s="35">
        <v>15.6</v>
      </c>
      <c r="L118" s="35">
        <v>1228</v>
      </c>
      <c r="M118" s="35">
        <f t="shared" si="0"/>
        <v>1065</v>
      </c>
      <c r="N118" s="35">
        <v>165</v>
      </c>
      <c r="O118" s="35">
        <v>900</v>
      </c>
      <c r="P118" s="35"/>
      <c r="Q118" s="35" t="s">
        <v>408</v>
      </c>
      <c r="R118" s="35">
        <v>20416</v>
      </c>
      <c r="S118" s="35">
        <v>3221886800</v>
      </c>
      <c r="T118" s="35" t="s">
        <v>268</v>
      </c>
      <c r="U118" s="35" t="s">
        <v>263</v>
      </c>
    </row>
    <row r="119" spans="1:21" ht="15.75" customHeight="1">
      <c r="A119" s="35">
        <v>85</v>
      </c>
      <c r="B119" s="35" t="s">
        <v>257</v>
      </c>
      <c r="C119" s="35" t="s">
        <v>323</v>
      </c>
      <c r="D119" s="39" t="s">
        <v>405</v>
      </c>
      <c r="E119" s="40">
        <v>44592</v>
      </c>
      <c r="F119" s="35">
        <v>2</v>
      </c>
      <c r="G119" s="35" t="s">
        <v>296</v>
      </c>
      <c r="H119" s="35" t="s">
        <v>43</v>
      </c>
      <c r="I119" s="35">
        <v>612</v>
      </c>
      <c r="J119" s="35">
        <v>12</v>
      </c>
      <c r="K119" s="35">
        <v>0.8</v>
      </c>
      <c r="L119" s="35">
        <v>49</v>
      </c>
      <c r="M119" s="35">
        <f t="shared" si="0"/>
        <v>43</v>
      </c>
      <c r="N119" s="35">
        <v>11</v>
      </c>
      <c r="O119" s="35">
        <v>32</v>
      </c>
      <c r="P119" s="35"/>
      <c r="Q119" s="35" t="s">
        <v>409</v>
      </c>
      <c r="R119" s="35">
        <v>1259</v>
      </c>
      <c r="S119" s="35">
        <v>3221886800</v>
      </c>
      <c r="T119" s="35" t="s">
        <v>268</v>
      </c>
      <c r="U119" s="35" t="s">
        <v>263</v>
      </c>
    </row>
    <row r="120" spans="1:21" ht="15.75" customHeight="1">
      <c r="A120" s="35">
        <v>86</v>
      </c>
      <c r="B120" s="35" t="s">
        <v>257</v>
      </c>
      <c r="C120" s="35" t="s">
        <v>323</v>
      </c>
      <c r="D120" s="39" t="s">
        <v>405</v>
      </c>
      <c r="E120" s="40">
        <v>44592</v>
      </c>
      <c r="F120" s="35">
        <v>2</v>
      </c>
      <c r="G120" s="35" t="s">
        <v>296</v>
      </c>
      <c r="H120" s="35" t="s">
        <v>43</v>
      </c>
      <c r="I120" s="35">
        <v>612</v>
      </c>
      <c r="J120" s="35">
        <v>13</v>
      </c>
      <c r="K120" s="35">
        <v>1.5</v>
      </c>
      <c r="L120" s="35">
        <v>24</v>
      </c>
      <c r="M120" s="35">
        <f t="shared" si="0"/>
        <v>22</v>
      </c>
      <c r="N120" s="35">
        <v>7</v>
      </c>
      <c r="O120" s="35">
        <v>15</v>
      </c>
      <c r="P120" s="35"/>
      <c r="Q120" s="35" t="s">
        <v>410</v>
      </c>
      <c r="R120" s="35">
        <v>913</v>
      </c>
      <c r="S120" s="35">
        <v>3221886800</v>
      </c>
      <c r="T120" s="35" t="s">
        <v>268</v>
      </c>
      <c r="U120" s="35" t="s">
        <v>263</v>
      </c>
    </row>
    <row r="121" spans="1:21" ht="15.75" customHeight="1">
      <c r="A121" s="37"/>
      <c r="B121" s="36" t="s">
        <v>256</v>
      </c>
      <c r="C121" s="37"/>
      <c r="D121" s="38"/>
      <c r="E121" s="37"/>
      <c r="F121" s="37"/>
      <c r="G121" s="37"/>
      <c r="H121" s="37"/>
      <c r="I121" s="37"/>
      <c r="J121" s="37"/>
      <c r="K121" s="37">
        <f>SUM(K35:K120)</f>
        <v>267.70000000000005</v>
      </c>
      <c r="L121" s="37">
        <f>SUM(L35:L120)</f>
        <v>13043</v>
      </c>
      <c r="M121" s="37">
        <f>SUM(M35:M120)</f>
        <v>11482</v>
      </c>
      <c r="N121" s="37">
        <f>SUM(N35:N120)</f>
        <v>3658</v>
      </c>
      <c r="O121" s="37">
        <f>SUM(O35:O120)</f>
        <v>7824</v>
      </c>
      <c r="P121" s="37"/>
      <c r="Q121" s="37"/>
      <c r="R121" s="37">
        <f>SUM(R35:R120)</f>
        <v>414988</v>
      </c>
      <c r="S121" s="37"/>
      <c r="T121" s="37"/>
      <c r="U121" s="37"/>
    </row>
    <row r="122" spans="1:21" ht="15.75" customHeight="1">
      <c r="A122" s="339" t="s">
        <v>411</v>
      </c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2"/>
      <c r="N122" s="342"/>
      <c r="O122" s="342"/>
      <c r="P122" s="342"/>
      <c r="Q122" s="342"/>
      <c r="R122" s="342"/>
      <c r="S122" s="342"/>
      <c r="T122" s="342"/>
      <c r="U122" s="343"/>
    </row>
    <row r="123" spans="1:21" ht="15.75" customHeight="1">
      <c r="A123" s="35">
        <v>1</v>
      </c>
      <c r="B123" s="35" t="s">
        <v>257</v>
      </c>
      <c r="C123" s="35" t="s">
        <v>346</v>
      </c>
      <c r="D123" s="39" t="s">
        <v>412</v>
      </c>
      <c r="E123" s="40">
        <v>44566</v>
      </c>
      <c r="F123" s="35">
        <v>2</v>
      </c>
      <c r="G123" s="35" t="s">
        <v>413</v>
      </c>
      <c r="H123" s="35" t="s">
        <v>43</v>
      </c>
      <c r="I123" s="35">
        <v>488</v>
      </c>
      <c r="J123" s="35">
        <v>13</v>
      </c>
      <c r="K123" s="35">
        <v>0.4</v>
      </c>
      <c r="L123" s="35">
        <v>20</v>
      </c>
      <c r="M123" s="35">
        <f t="shared" si="0"/>
        <v>18</v>
      </c>
      <c r="N123" s="35"/>
      <c r="O123" s="35">
        <v>18</v>
      </c>
      <c r="P123" s="35"/>
      <c r="Q123" s="35" t="s">
        <v>414</v>
      </c>
      <c r="R123" s="35">
        <v>74</v>
      </c>
      <c r="S123" s="35">
        <v>3221886800</v>
      </c>
      <c r="T123" s="35" t="s">
        <v>268</v>
      </c>
      <c r="U123" s="35" t="s">
        <v>263</v>
      </c>
    </row>
    <row r="124" spans="1:21" ht="15.75" customHeight="1">
      <c r="A124" s="35">
        <v>2</v>
      </c>
      <c r="B124" s="35" t="s">
        <v>257</v>
      </c>
      <c r="C124" s="35" t="s">
        <v>346</v>
      </c>
      <c r="D124" s="39" t="s">
        <v>412</v>
      </c>
      <c r="E124" s="40">
        <v>44566</v>
      </c>
      <c r="F124" s="35">
        <v>2</v>
      </c>
      <c r="G124" s="35" t="s">
        <v>413</v>
      </c>
      <c r="H124" s="35" t="s">
        <v>43</v>
      </c>
      <c r="I124" s="35">
        <v>488</v>
      </c>
      <c r="J124" s="35">
        <v>14</v>
      </c>
      <c r="K124" s="35">
        <v>1.3</v>
      </c>
      <c r="L124" s="35">
        <v>48</v>
      </c>
      <c r="M124" s="35">
        <f t="shared" si="0"/>
        <v>43</v>
      </c>
      <c r="N124" s="35">
        <v>2</v>
      </c>
      <c r="O124" s="35">
        <v>41</v>
      </c>
      <c r="P124" s="35"/>
      <c r="Q124" s="35" t="s">
        <v>415</v>
      </c>
      <c r="R124" s="35">
        <v>417</v>
      </c>
      <c r="S124" s="35">
        <v>3221886800</v>
      </c>
      <c r="T124" s="35" t="s">
        <v>268</v>
      </c>
      <c r="U124" s="35" t="s">
        <v>263</v>
      </c>
    </row>
    <row r="125" spans="1:21" ht="15.75" customHeight="1">
      <c r="A125" s="35">
        <v>3</v>
      </c>
      <c r="B125" s="35" t="s">
        <v>257</v>
      </c>
      <c r="C125" s="35" t="s">
        <v>346</v>
      </c>
      <c r="D125" s="39" t="s">
        <v>412</v>
      </c>
      <c r="E125" s="40">
        <v>44566</v>
      </c>
      <c r="F125" s="35">
        <v>2</v>
      </c>
      <c r="G125" s="35" t="s">
        <v>413</v>
      </c>
      <c r="H125" s="35" t="s">
        <v>43</v>
      </c>
      <c r="I125" s="35">
        <v>504</v>
      </c>
      <c r="J125" s="35">
        <v>3</v>
      </c>
      <c r="K125" s="35">
        <v>1.6</v>
      </c>
      <c r="L125" s="35">
        <v>12</v>
      </c>
      <c r="M125" s="35">
        <f t="shared" si="0"/>
        <v>11</v>
      </c>
      <c r="N125" s="35"/>
      <c r="O125" s="35">
        <v>11</v>
      </c>
      <c r="P125" s="35"/>
      <c r="Q125" s="35" t="s">
        <v>416</v>
      </c>
      <c r="R125" s="35">
        <v>45</v>
      </c>
      <c r="S125" s="35">
        <v>3221886800</v>
      </c>
      <c r="T125" s="35" t="s">
        <v>268</v>
      </c>
      <c r="U125" s="35" t="s">
        <v>263</v>
      </c>
    </row>
    <row r="126" spans="1:21" ht="15.75" customHeight="1">
      <c r="A126" s="35">
        <v>4</v>
      </c>
      <c r="B126" s="35" t="s">
        <v>257</v>
      </c>
      <c r="C126" s="35" t="s">
        <v>346</v>
      </c>
      <c r="D126" s="39" t="s">
        <v>412</v>
      </c>
      <c r="E126" s="40">
        <v>44566</v>
      </c>
      <c r="F126" s="35">
        <v>2</v>
      </c>
      <c r="G126" s="35" t="s">
        <v>413</v>
      </c>
      <c r="H126" s="35" t="s">
        <v>43</v>
      </c>
      <c r="I126" s="35">
        <v>505</v>
      </c>
      <c r="J126" s="35">
        <v>2</v>
      </c>
      <c r="K126" s="35">
        <v>6</v>
      </c>
      <c r="L126" s="35">
        <v>180</v>
      </c>
      <c r="M126" s="35">
        <f t="shared" si="0"/>
        <v>166</v>
      </c>
      <c r="N126" s="35">
        <v>14</v>
      </c>
      <c r="O126" s="35">
        <v>152</v>
      </c>
      <c r="P126" s="35"/>
      <c r="Q126" s="35" t="s">
        <v>417</v>
      </c>
      <c r="R126" s="35">
        <v>2586</v>
      </c>
      <c r="S126" s="35">
        <v>3221886800</v>
      </c>
      <c r="T126" s="35" t="s">
        <v>268</v>
      </c>
      <c r="U126" s="35" t="s">
        <v>263</v>
      </c>
    </row>
    <row r="127" spans="1:21" ht="15.75" customHeight="1">
      <c r="A127" s="35">
        <v>5</v>
      </c>
      <c r="B127" s="35" t="s">
        <v>257</v>
      </c>
      <c r="C127" s="35" t="s">
        <v>346</v>
      </c>
      <c r="D127" s="39" t="s">
        <v>412</v>
      </c>
      <c r="E127" s="40">
        <v>44566</v>
      </c>
      <c r="F127" s="35">
        <v>2</v>
      </c>
      <c r="G127" s="35" t="s">
        <v>413</v>
      </c>
      <c r="H127" s="35" t="s">
        <v>43</v>
      </c>
      <c r="I127" s="35">
        <v>505</v>
      </c>
      <c r="J127" s="35">
        <v>16</v>
      </c>
      <c r="K127" s="35">
        <v>0.7</v>
      </c>
      <c r="L127" s="35">
        <v>10</v>
      </c>
      <c r="M127" s="35">
        <f t="shared" si="0"/>
        <v>9</v>
      </c>
      <c r="N127" s="35"/>
      <c r="O127" s="35">
        <v>9</v>
      </c>
      <c r="P127" s="35"/>
      <c r="Q127" s="35" t="s">
        <v>418</v>
      </c>
      <c r="R127" s="35">
        <v>37</v>
      </c>
      <c r="S127" s="35">
        <v>3221886800</v>
      </c>
      <c r="T127" s="35" t="s">
        <v>268</v>
      </c>
      <c r="U127" s="35" t="s">
        <v>263</v>
      </c>
    </row>
    <row r="128" spans="1:21" ht="15.75" customHeight="1">
      <c r="A128" s="35">
        <v>6</v>
      </c>
      <c r="B128" s="35" t="s">
        <v>257</v>
      </c>
      <c r="C128" s="35" t="s">
        <v>346</v>
      </c>
      <c r="D128" s="39" t="s">
        <v>412</v>
      </c>
      <c r="E128" s="40">
        <v>44566</v>
      </c>
      <c r="F128" s="35">
        <v>2</v>
      </c>
      <c r="G128" s="35" t="s">
        <v>413</v>
      </c>
      <c r="H128" s="35" t="s">
        <v>43</v>
      </c>
      <c r="I128" s="35">
        <v>517</v>
      </c>
      <c r="J128" s="35">
        <v>1</v>
      </c>
      <c r="K128" s="35">
        <v>0.7</v>
      </c>
      <c r="L128" s="35">
        <v>6</v>
      </c>
      <c r="M128" s="35">
        <f t="shared" si="0"/>
        <v>5</v>
      </c>
      <c r="N128" s="35">
        <v>2</v>
      </c>
      <c r="O128" s="35">
        <v>3</v>
      </c>
      <c r="P128" s="35"/>
      <c r="Q128" s="35" t="s">
        <v>419</v>
      </c>
      <c r="R128" s="35">
        <v>262</v>
      </c>
      <c r="S128" s="35">
        <v>3221886800</v>
      </c>
      <c r="T128" s="35" t="s">
        <v>268</v>
      </c>
      <c r="U128" s="35" t="s">
        <v>263</v>
      </c>
    </row>
    <row r="129" spans="1:21" ht="15.75" customHeight="1">
      <c r="A129" s="35">
        <v>7</v>
      </c>
      <c r="B129" s="35" t="s">
        <v>257</v>
      </c>
      <c r="C129" s="35" t="s">
        <v>346</v>
      </c>
      <c r="D129" s="39" t="s">
        <v>412</v>
      </c>
      <c r="E129" s="40">
        <v>44566</v>
      </c>
      <c r="F129" s="35">
        <v>2</v>
      </c>
      <c r="G129" s="35" t="s">
        <v>413</v>
      </c>
      <c r="H129" s="35" t="s">
        <v>43</v>
      </c>
      <c r="I129" s="35">
        <v>517</v>
      </c>
      <c r="J129" s="35">
        <v>6</v>
      </c>
      <c r="K129" s="35">
        <v>3.4</v>
      </c>
      <c r="L129" s="35">
        <v>39</v>
      </c>
      <c r="M129" s="35">
        <f t="shared" si="0"/>
        <v>36</v>
      </c>
      <c r="N129" s="35">
        <v>6</v>
      </c>
      <c r="O129" s="35">
        <v>30</v>
      </c>
      <c r="P129" s="35"/>
      <c r="Q129" s="35" t="s">
        <v>420</v>
      </c>
      <c r="R129" s="35">
        <v>926</v>
      </c>
      <c r="S129" s="35">
        <v>3221886800</v>
      </c>
      <c r="T129" s="35" t="s">
        <v>268</v>
      </c>
      <c r="U129" s="35" t="s">
        <v>263</v>
      </c>
    </row>
    <row r="130" spans="1:21" ht="15.75" customHeight="1">
      <c r="A130" s="35">
        <v>8</v>
      </c>
      <c r="B130" s="35" t="s">
        <v>257</v>
      </c>
      <c r="C130" s="35" t="s">
        <v>346</v>
      </c>
      <c r="D130" s="39" t="s">
        <v>412</v>
      </c>
      <c r="E130" s="40">
        <v>44566</v>
      </c>
      <c r="F130" s="35">
        <v>2</v>
      </c>
      <c r="G130" s="35" t="s">
        <v>413</v>
      </c>
      <c r="H130" s="35" t="s">
        <v>43</v>
      </c>
      <c r="I130" s="35">
        <v>517</v>
      </c>
      <c r="J130" s="35">
        <v>13</v>
      </c>
      <c r="K130" s="35">
        <v>0.5</v>
      </c>
      <c r="L130" s="35">
        <v>24</v>
      </c>
      <c r="M130" s="35">
        <f t="shared" si="0"/>
        <v>22</v>
      </c>
      <c r="N130" s="35">
        <v>1</v>
      </c>
      <c r="O130" s="35">
        <v>21</v>
      </c>
      <c r="P130" s="35"/>
      <c r="Q130" s="35" t="s">
        <v>421</v>
      </c>
      <c r="R130" s="35">
        <v>182</v>
      </c>
      <c r="S130" s="35">
        <v>3221886800</v>
      </c>
      <c r="T130" s="35" t="s">
        <v>268</v>
      </c>
      <c r="U130" s="35" t="s">
        <v>263</v>
      </c>
    </row>
    <row r="131" spans="1:21" ht="15.75" customHeight="1">
      <c r="A131" s="35">
        <v>9</v>
      </c>
      <c r="B131" s="35" t="s">
        <v>257</v>
      </c>
      <c r="C131" s="35" t="s">
        <v>346</v>
      </c>
      <c r="D131" s="39" t="s">
        <v>412</v>
      </c>
      <c r="E131" s="40">
        <v>44566</v>
      </c>
      <c r="F131" s="35">
        <v>2</v>
      </c>
      <c r="G131" s="35" t="s">
        <v>413</v>
      </c>
      <c r="H131" s="35" t="s">
        <v>43</v>
      </c>
      <c r="I131" s="35">
        <v>532</v>
      </c>
      <c r="J131" s="35">
        <v>1</v>
      </c>
      <c r="K131" s="35">
        <v>1.4</v>
      </c>
      <c r="L131" s="35">
        <v>34</v>
      </c>
      <c r="M131" s="35">
        <f t="shared" si="0"/>
        <v>31</v>
      </c>
      <c r="N131" s="35">
        <v>1</v>
      </c>
      <c r="O131" s="35">
        <v>30</v>
      </c>
      <c r="P131" s="35"/>
      <c r="Q131" s="35" t="s">
        <v>422</v>
      </c>
      <c r="R131" s="35">
        <v>273</v>
      </c>
      <c r="S131" s="35">
        <v>3221886800</v>
      </c>
      <c r="T131" s="35" t="s">
        <v>274</v>
      </c>
      <c r="U131" s="35" t="s">
        <v>263</v>
      </c>
    </row>
    <row r="132" spans="1:21" ht="15.75" customHeight="1">
      <c r="A132" s="35">
        <v>10</v>
      </c>
      <c r="B132" s="35" t="s">
        <v>257</v>
      </c>
      <c r="C132" s="35" t="s">
        <v>346</v>
      </c>
      <c r="D132" s="39" t="s">
        <v>412</v>
      </c>
      <c r="E132" s="40">
        <v>44566</v>
      </c>
      <c r="F132" s="35">
        <v>2</v>
      </c>
      <c r="G132" s="35" t="s">
        <v>413</v>
      </c>
      <c r="H132" s="35" t="s">
        <v>43</v>
      </c>
      <c r="I132" s="35">
        <v>532</v>
      </c>
      <c r="J132" s="35">
        <v>6</v>
      </c>
      <c r="K132" s="35">
        <v>12.5</v>
      </c>
      <c r="L132" s="35">
        <v>196</v>
      </c>
      <c r="M132" s="35">
        <f t="shared" si="0"/>
        <v>181</v>
      </c>
      <c r="N132" s="35">
        <v>17</v>
      </c>
      <c r="O132" s="35">
        <v>164</v>
      </c>
      <c r="P132" s="35"/>
      <c r="Q132" s="35" t="s">
        <v>423</v>
      </c>
      <c r="R132" s="35">
        <v>2985</v>
      </c>
      <c r="S132" s="35">
        <v>3221886800</v>
      </c>
      <c r="T132" s="35" t="s">
        <v>274</v>
      </c>
      <c r="U132" s="35" t="s">
        <v>263</v>
      </c>
    </row>
    <row r="133" spans="1:21" ht="15.75" customHeight="1">
      <c r="A133" s="35">
        <v>11</v>
      </c>
      <c r="B133" s="35" t="s">
        <v>257</v>
      </c>
      <c r="C133" s="35" t="s">
        <v>346</v>
      </c>
      <c r="D133" s="39" t="s">
        <v>412</v>
      </c>
      <c r="E133" s="40">
        <v>44566</v>
      </c>
      <c r="F133" s="35">
        <v>2</v>
      </c>
      <c r="G133" s="35" t="s">
        <v>413</v>
      </c>
      <c r="H133" s="35" t="s">
        <v>43</v>
      </c>
      <c r="I133" s="35">
        <v>532</v>
      </c>
      <c r="J133" s="35">
        <v>7</v>
      </c>
      <c r="K133" s="35">
        <v>2</v>
      </c>
      <c r="L133" s="35">
        <v>47</v>
      </c>
      <c r="M133" s="35">
        <f t="shared" si="0"/>
        <v>43</v>
      </c>
      <c r="N133" s="35">
        <v>3</v>
      </c>
      <c r="O133" s="35">
        <v>40</v>
      </c>
      <c r="P133" s="35"/>
      <c r="Q133" s="35" t="s">
        <v>424</v>
      </c>
      <c r="R133" s="35">
        <v>566</v>
      </c>
      <c r="S133" s="35">
        <v>3221886800</v>
      </c>
      <c r="T133" s="35" t="s">
        <v>274</v>
      </c>
      <c r="U133" s="35" t="s">
        <v>263</v>
      </c>
    </row>
    <row r="134" spans="1:21" ht="15.75" customHeight="1">
      <c r="A134" s="35">
        <v>12</v>
      </c>
      <c r="B134" s="35" t="s">
        <v>257</v>
      </c>
      <c r="C134" s="35" t="s">
        <v>346</v>
      </c>
      <c r="D134" s="39" t="s">
        <v>412</v>
      </c>
      <c r="E134" s="40">
        <v>44566</v>
      </c>
      <c r="F134" s="35">
        <v>2</v>
      </c>
      <c r="G134" s="35" t="s">
        <v>413</v>
      </c>
      <c r="H134" s="35" t="s">
        <v>43</v>
      </c>
      <c r="I134" s="35">
        <v>532</v>
      </c>
      <c r="J134" s="35">
        <v>10</v>
      </c>
      <c r="K134" s="35">
        <v>5.6</v>
      </c>
      <c r="L134" s="35">
        <v>48</v>
      </c>
      <c r="M134" s="35">
        <f t="shared" si="0"/>
        <v>44</v>
      </c>
      <c r="N134" s="35">
        <v>9</v>
      </c>
      <c r="O134" s="35">
        <v>35</v>
      </c>
      <c r="P134" s="35"/>
      <c r="Q134" s="35" t="s">
        <v>425</v>
      </c>
      <c r="R134" s="35">
        <v>1296</v>
      </c>
      <c r="S134" s="35">
        <v>3221886800</v>
      </c>
      <c r="T134" s="35" t="s">
        <v>274</v>
      </c>
      <c r="U134" s="35" t="s">
        <v>263</v>
      </c>
    </row>
    <row r="135" spans="1:21" ht="15.75" customHeight="1">
      <c r="A135" s="35">
        <v>13</v>
      </c>
      <c r="B135" s="35" t="s">
        <v>257</v>
      </c>
      <c r="C135" s="35" t="s">
        <v>346</v>
      </c>
      <c r="D135" s="39" t="s">
        <v>412</v>
      </c>
      <c r="E135" s="40">
        <v>44566</v>
      </c>
      <c r="F135" s="35">
        <v>2</v>
      </c>
      <c r="G135" s="35" t="s">
        <v>413</v>
      </c>
      <c r="H135" s="35" t="s">
        <v>43</v>
      </c>
      <c r="I135" s="35">
        <v>532</v>
      </c>
      <c r="J135" s="35">
        <v>16</v>
      </c>
      <c r="K135" s="35">
        <v>1.8</v>
      </c>
      <c r="L135" s="35">
        <v>17</v>
      </c>
      <c r="M135" s="35">
        <f t="shared" si="0"/>
        <v>16</v>
      </c>
      <c r="N135" s="35"/>
      <c r="O135" s="35">
        <v>16</v>
      </c>
      <c r="P135" s="35"/>
      <c r="Q135" s="35" t="s">
        <v>426</v>
      </c>
      <c r="R135" s="35">
        <v>66</v>
      </c>
      <c r="S135" s="35">
        <v>3221886800</v>
      </c>
      <c r="T135" s="35" t="s">
        <v>274</v>
      </c>
      <c r="U135" s="35" t="s">
        <v>263</v>
      </c>
    </row>
    <row r="136" spans="1:21" ht="15.75" customHeight="1">
      <c r="A136" s="35">
        <v>14</v>
      </c>
      <c r="B136" s="35" t="s">
        <v>257</v>
      </c>
      <c r="C136" s="35" t="s">
        <v>346</v>
      </c>
      <c r="D136" s="39" t="s">
        <v>412</v>
      </c>
      <c r="E136" s="40">
        <v>44566</v>
      </c>
      <c r="F136" s="35">
        <v>2</v>
      </c>
      <c r="G136" s="35" t="s">
        <v>413</v>
      </c>
      <c r="H136" s="35" t="s">
        <v>43</v>
      </c>
      <c r="I136" s="35">
        <v>533</v>
      </c>
      <c r="J136" s="35">
        <v>1</v>
      </c>
      <c r="K136" s="35">
        <v>1</v>
      </c>
      <c r="L136" s="35">
        <v>16</v>
      </c>
      <c r="M136" s="35">
        <f t="shared" si="0"/>
        <v>14</v>
      </c>
      <c r="N136" s="35">
        <v>5</v>
      </c>
      <c r="O136" s="35">
        <v>9</v>
      </c>
      <c r="P136" s="35"/>
      <c r="Q136" s="35" t="s">
        <v>427</v>
      </c>
      <c r="R136" s="35">
        <v>636</v>
      </c>
      <c r="S136" s="35">
        <v>3221886800</v>
      </c>
      <c r="T136" s="35" t="s">
        <v>274</v>
      </c>
      <c r="U136" s="35" t="s">
        <v>263</v>
      </c>
    </row>
    <row r="137" spans="1:21" ht="15.75" customHeight="1">
      <c r="A137" s="35">
        <v>15</v>
      </c>
      <c r="B137" s="35" t="s">
        <v>257</v>
      </c>
      <c r="C137" s="35" t="s">
        <v>346</v>
      </c>
      <c r="D137" s="39" t="s">
        <v>412</v>
      </c>
      <c r="E137" s="40">
        <v>44566</v>
      </c>
      <c r="F137" s="35">
        <v>2</v>
      </c>
      <c r="G137" s="35" t="s">
        <v>413</v>
      </c>
      <c r="H137" s="35" t="s">
        <v>43</v>
      </c>
      <c r="I137" s="35">
        <v>533</v>
      </c>
      <c r="J137" s="35">
        <v>2</v>
      </c>
      <c r="K137" s="35">
        <v>1.6</v>
      </c>
      <c r="L137" s="35">
        <v>43</v>
      </c>
      <c r="M137" s="35">
        <f t="shared" si="0"/>
        <v>39</v>
      </c>
      <c r="N137" s="35">
        <v>12</v>
      </c>
      <c r="O137" s="35">
        <v>27</v>
      </c>
      <c r="P137" s="35"/>
      <c r="Q137" s="35" t="s">
        <v>428</v>
      </c>
      <c r="R137" s="35">
        <v>1612</v>
      </c>
      <c r="S137" s="35">
        <v>3221886800</v>
      </c>
      <c r="T137" s="35" t="s">
        <v>274</v>
      </c>
      <c r="U137" s="35" t="s">
        <v>263</v>
      </c>
    </row>
    <row r="138" spans="1:21" ht="15.75" customHeight="1">
      <c r="A138" s="35">
        <v>16</v>
      </c>
      <c r="B138" s="35" t="s">
        <v>257</v>
      </c>
      <c r="C138" s="35" t="s">
        <v>346</v>
      </c>
      <c r="D138" s="39" t="s">
        <v>412</v>
      </c>
      <c r="E138" s="40">
        <v>44566</v>
      </c>
      <c r="F138" s="35">
        <v>2</v>
      </c>
      <c r="G138" s="35" t="s">
        <v>413</v>
      </c>
      <c r="H138" s="35" t="s">
        <v>43</v>
      </c>
      <c r="I138" s="35">
        <v>533</v>
      </c>
      <c r="J138" s="35">
        <v>3</v>
      </c>
      <c r="K138" s="35">
        <v>4.5999999999999996</v>
      </c>
      <c r="L138" s="35">
        <v>145</v>
      </c>
      <c r="M138" s="35">
        <f t="shared" si="0"/>
        <v>131</v>
      </c>
      <c r="N138" s="35">
        <v>21</v>
      </c>
      <c r="O138" s="35">
        <v>110</v>
      </c>
      <c r="P138" s="35"/>
      <c r="Q138" s="35" t="s">
        <v>429</v>
      </c>
      <c r="R138" s="35">
        <v>2988</v>
      </c>
      <c r="S138" s="35">
        <v>3221886800</v>
      </c>
      <c r="T138" s="35" t="s">
        <v>274</v>
      </c>
      <c r="U138" s="35" t="s">
        <v>263</v>
      </c>
    </row>
    <row r="139" spans="1:21" ht="15.75" customHeight="1">
      <c r="A139" s="35">
        <v>17</v>
      </c>
      <c r="B139" s="35" t="s">
        <v>257</v>
      </c>
      <c r="C139" s="35" t="s">
        <v>346</v>
      </c>
      <c r="D139" s="39" t="s">
        <v>412</v>
      </c>
      <c r="E139" s="40">
        <v>44566</v>
      </c>
      <c r="F139" s="35">
        <v>2</v>
      </c>
      <c r="G139" s="35" t="s">
        <v>413</v>
      </c>
      <c r="H139" s="35" t="s">
        <v>43</v>
      </c>
      <c r="I139" s="35">
        <v>533</v>
      </c>
      <c r="J139" s="35">
        <v>12</v>
      </c>
      <c r="K139" s="35">
        <v>0.2</v>
      </c>
      <c r="L139" s="35">
        <v>10</v>
      </c>
      <c r="M139" s="35">
        <f t="shared" si="0"/>
        <v>9</v>
      </c>
      <c r="N139" s="35">
        <v>1</v>
      </c>
      <c r="O139" s="35">
        <v>8</v>
      </c>
      <c r="P139" s="35"/>
      <c r="Q139" s="35" t="s">
        <v>430</v>
      </c>
      <c r="R139" s="35">
        <v>185</v>
      </c>
      <c r="S139" s="35">
        <v>3221886800</v>
      </c>
      <c r="T139" s="35" t="s">
        <v>274</v>
      </c>
      <c r="U139" s="35" t="s">
        <v>263</v>
      </c>
    </row>
    <row r="140" spans="1:21" ht="15.75" customHeight="1">
      <c r="A140" s="35">
        <v>18</v>
      </c>
      <c r="B140" s="35" t="s">
        <v>257</v>
      </c>
      <c r="C140" s="35" t="s">
        <v>346</v>
      </c>
      <c r="D140" s="39" t="s">
        <v>412</v>
      </c>
      <c r="E140" s="40">
        <v>44566</v>
      </c>
      <c r="F140" s="35">
        <v>2</v>
      </c>
      <c r="G140" s="35" t="s">
        <v>413</v>
      </c>
      <c r="H140" s="35" t="s">
        <v>43</v>
      </c>
      <c r="I140" s="35">
        <v>533</v>
      </c>
      <c r="J140" s="35">
        <v>14</v>
      </c>
      <c r="K140" s="35">
        <v>1</v>
      </c>
      <c r="L140" s="35">
        <v>43</v>
      </c>
      <c r="M140" s="35">
        <f t="shared" si="0"/>
        <v>39</v>
      </c>
      <c r="N140" s="35">
        <v>14</v>
      </c>
      <c r="O140" s="35">
        <v>25</v>
      </c>
      <c r="P140" s="35"/>
      <c r="Q140" s="35" t="s">
        <v>431</v>
      </c>
      <c r="R140" s="35">
        <v>1800</v>
      </c>
      <c r="S140" s="35">
        <v>3221886800</v>
      </c>
      <c r="T140" s="35" t="s">
        <v>274</v>
      </c>
      <c r="U140" s="35" t="s">
        <v>263</v>
      </c>
    </row>
    <row r="141" spans="1:21" ht="15.75" customHeight="1">
      <c r="A141" s="35">
        <v>19</v>
      </c>
      <c r="B141" s="35" t="s">
        <v>257</v>
      </c>
      <c r="C141" s="35" t="s">
        <v>346</v>
      </c>
      <c r="D141" s="39" t="s">
        <v>412</v>
      </c>
      <c r="E141" s="40">
        <v>44566</v>
      </c>
      <c r="F141" s="35">
        <v>2</v>
      </c>
      <c r="G141" s="35" t="s">
        <v>413</v>
      </c>
      <c r="H141" s="35" t="s">
        <v>43</v>
      </c>
      <c r="I141" s="35">
        <v>533</v>
      </c>
      <c r="J141" s="35">
        <v>15</v>
      </c>
      <c r="K141" s="35">
        <v>0.2</v>
      </c>
      <c r="L141" s="35">
        <v>4</v>
      </c>
      <c r="M141" s="35">
        <f t="shared" si="0"/>
        <v>4</v>
      </c>
      <c r="N141" s="35">
        <v>3</v>
      </c>
      <c r="O141" s="35">
        <v>1</v>
      </c>
      <c r="P141" s="35"/>
      <c r="Q141" s="35" t="s">
        <v>432</v>
      </c>
      <c r="R141" s="35">
        <v>352</v>
      </c>
      <c r="S141" s="35">
        <v>3221886800</v>
      </c>
      <c r="T141" s="35" t="s">
        <v>274</v>
      </c>
      <c r="U141" s="35" t="s">
        <v>263</v>
      </c>
    </row>
    <row r="142" spans="1:21" ht="15.75" customHeight="1">
      <c r="A142" s="35">
        <v>20</v>
      </c>
      <c r="B142" s="35" t="s">
        <v>257</v>
      </c>
      <c r="C142" s="35" t="s">
        <v>433</v>
      </c>
      <c r="D142" s="39" t="s">
        <v>434</v>
      </c>
      <c r="E142" s="40">
        <v>44567</v>
      </c>
      <c r="F142" s="35">
        <v>2</v>
      </c>
      <c r="G142" s="35" t="s">
        <v>413</v>
      </c>
      <c r="H142" s="35" t="s">
        <v>43</v>
      </c>
      <c r="I142" s="35">
        <v>289</v>
      </c>
      <c r="J142" s="35">
        <v>6</v>
      </c>
      <c r="K142" s="35">
        <v>2.8</v>
      </c>
      <c r="L142" s="35">
        <v>47</v>
      </c>
      <c r="M142" s="35">
        <f t="shared" si="0"/>
        <v>43</v>
      </c>
      <c r="N142" s="35">
        <v>1</v>
      </c>
      <c r="O142" s="35">
        <v>42</v>
      </c>
      <c r="P142" s="35"/>
      <c r="Q142" s="35" t="s">
        <v>435</v>
      </c>
      <c r="R142" s="35">
        <v>326</v>
      </c>
      <c r="S142" s="35">
        <v>3221886800</v>
      </c>
      <c r="T142" s="35" t="s">
        <v>274</v>
      </c>
      <c r="U142" s="35" t="s">
        <v>263</v>
      </c>
    </row>
    <row r="143" spans="1:21" ht="15.75" customHeight="1">
      <c r="A143" s="35">
        <v>21</v>
      </c>
      <c r="B143" s="35" t="s">
        <v>257</v>
      </c>
      <c r="C143" s="35" t="s">
        <v>433</v>
      </c>
      <c r="D143" s="39" t="s">
        <v>434</v>
      </c>
      <c r="E143" s="40">
        <v>44567</v>
      </c>
      <c r="F143" s="35">
        <v>2</v>
      </c>
      <c r="G143" s="35" t="s">
        <v>413</v>
      </c>
      <c r="H143" s="35" t="s">
        <v>43</v>
      </c>
      <c r="I143" s="35">
        <v>311</v>
      </c>
      <c r="J143" s="35">
        <v>16</v>
      </c>
      <c r="K143" s="35">
        <v>2.6</v>
      </c>
      <c r="L143" s="35">
        <v>78</v>
      </c>
      <c r="M143" s="35">
        <f t="shared" si="0"/>
        <v>71</v>
      </c>
      <c r="N143" s="35"/>
      <c r="O143" s="35">
        <v>71</v>
      </c>
      <c r="P143" s="35"/>
      <c r="Q143" s="35" t="s">
        <v>436</v>
      </c>
      <c r="R143" s="35">
        <v>287</v>
      </c>
      <c r="S143" s="35">
        <v>3221886800</v>
      </c>
      <c r="T143" s="35" t="s">
        <v>274</v>
      </c>
      <c r="U143" s="35" t="s">
        <v>263</v>
      </c>
    </row>
    <row r="144" spans="1:21" ht="15.75" customHeight="1">
      <c r="A144" s="35">
        <v>22</v>
      </c>
      <c r="B144" s="35" t="s">
        <v>257</v>
      </c>
      <c r="C144" s="35" t="s">
        <v>433</v>
      </c>
      <c r="D144" s="39" t="s">
        <v>434</v>
      </c>
      <c r="E144" s="40">
        <v>44567</v>
      </c>
      <c r="F144" s="35">
        <v>2</v>
      </c>
      <c r="G144" s="35" t="s">
        <v>413</v>
      </c>
      <c r="H144" s="35" t="s">
        <v>43</v>
      </c>
      <c r="I144" s="35">
        <v>328</v>
      </c>
      <c r="J144" s="35">
        <v>7</v>
      </c>
      <c r="K144" s="35">
        <v>0.6</v>
      </c>
      <c r="L144" s="35">
        <v>22</v>
      </c>
      <c r="M144" s="35">
        <f t="shared" si="0"/>
        <v>20</v>
      </c>
      <c r="N144" s="35">
        <v>1</v>
      </c>
      <c r="O144" s="35">
        <v>19</v>
      </c>
      <c r="P144" s="35"/>
      <c r="Q144" s="35" t="s">
        <v>437</v>
      </c>
      <c r="R144" s="35">
        <v>176</v>
      </c>
      <c r="S144" s="35">
        <v>3221886800</v>
      </c>
      <c r="T144" s="35" t="s">
        <v>268</v>
      </c>
      <c r="U144" s="35" t="s">
        <v>263</v>
      </c>
    </row>
    <row r="145" spans="1:21" ht="15.75" customHeight="1">
      <c r="A145" s="35">
        <v>23</v>
      </c>
      <c r="B145" s="35" t="s">
        <v>257</v>
      </c>
      <c r="C145" s="35" t="s">
        <v>433</v>
      </c>
      <c r="D145" s="39" t="s">
        <v>434</v>
      </c>
      <c r="E145" s="40">
        <v>44567</v>
      </c>
      <c r="F145" s="35">
        <v>2</v>
      </c>
      <c r="G145" s="35" t="s">
        <v>413</v>
      </c>
      <c r="H145" s="35" t="s">
        <v>43</v>
      </c>
      <c r="I145" s="35">
        <v>328</v>
      </c>
      <c r="J145" s="35">
        <v>8</v>
      </c>
      <c r="K145" s="35">
        <v>1.8</v>
      </c>
      <c r="L145" s="35">
        <v>35</v>
      </c>
      <c r="M145" s="35">
        <f t="shared" si="0"/>
        <v>32</v>
      </c>
      <c r="N145" s="35">
        <v>3</v>
      </c>
      <c r="O145" s="35">
        <v>29</v>
      </c>
      <c r="P145" s="35"/>
      <c r="Q145" s="35" t="s">
        <v>438</v>
      </c>
      <c r="R145" s="35">
        <v>520</v>
      </c>
      <c r="S145" s="35">
        <v>3221886800</v>
      </c>
      <c r="T145" s="35" t="s">
        <v>268</v>
      </c>
      <c r="U145" s="35" t="s">
        <v>263</v>
      </c>
    </row>
    <row r="146" spans="1:21" ht="15.75" customHeight="1">
      <c r="A146" s="35">
        <v>24</v>
      </c>
      <c r="B146" s="35" t="s">
        <v>257</v>
      </c>
      <c r="C146" s="35" t="s">
        <v>323</v>
      </c>
      <c r="D146" s="39" t="s">
        <v>439</v>
      </c>
      <c r="E146" s="40">
        <v>44574</v>
      </c>
      <c r="F146" s="35">
        <v>2</v>
      </c>
      <c r="G146" s="35" t="s">
        <v>413</v>
      </c>
      <c r="H146" s="35" t="s">
        <v>43</v>
      </c>
      <c r="I146" s="35">
        <v>599</v>
      </c>
      <c r="J146" s="35">
        <v>9</v>
      </c>
      <c r="K146" s="35">
        <v>2.4</v>
      </c>
      <c r="L146" s="35">
        <v>104</v>
      </c>
      <c r="M146" s="35">
        <f t="shared" si="0"/>
        <v>95</v>
      </c>
      <c r="N146" s="35">
        <v>15</v>
      </c>
      <c r="O146" s="35">
        <v>80</v>
      </c>
      <c r="P146" s="35"/>
      <c r="Q146" s="35" t="s">
        <v>440</v>
      </c>
      <c r="R146" s="35">
        <v>2444</v>
      </c>
      <c r="S146" s="35">
        <v>3221886800</v>
      </c>
      <c r="T146" s="35" t="s">
        <v>274</v>
      </c>
      <c r="U146" s="35" t="s">
        <v>263</v>
      </c>
    </row>
    <row r="147" spans="1:21" ht="15.75" customHeight="1">
      <c r="A147" s="35">
        <v>25</v>
      </c>
      <c r="B147" s="35" t="s">
        <v>257</v>
      </c>
      <c r="C147" s="35" t="s">
        <v>323</v>
      </c>
      <c r="D147" s="39" t="s">
        <v>439</v>
      </c>
      <c r="E147" s="40">
        <v>44574</v>
      </c>
      <c r="F147" s="35">
        <v>2</v>
      </c>
      <c r="G147" s="35" t="s">
        <v>413</v>
      </c>
      <c r="H147" s="35" t="s">
        <v>43</v>
      </c>
      <c r="I147" s="35">
        <v>600</v>
      </c>
      <c r="J147" s="35">
        <v>1</v>
      </c>
      <c r="K147" s="35">
        <v>1.6</v>
      </c>
      <c r="L147" s="35">
        <v>54</v>
      </c>
      <c r="M147" s="35">
        <f t="shared" si="0"/>
        <v>49</v>
      </c>
      <c r="N147" s="35">
        <v>1</v>
      </c>
      <c r="O147" s="35">
        <v>48</v>
      </c>
      <c r="P147" s="35"/>
      <c r="Q147" s="35" t="s">
        <v>441</v>
      </c>
      <c r="R147" s="35">
        <v>319</v>
      </c>
      <c r="S147" s="35">
        <v>3221886800</v>
      </c>
      <c r="T147" s="35" t="s">
        <v>274</v>
      </c>
      <c r="U147" s="35" t="s">
        <v>263</v>
      </c>
    </row>
    <row r="148" spans="1:21" ht="15.75" customHeight="1">
      <c r="A148" s="35">
        <v>26</v>
      </c>
      <c r="B148" s="35" t="s">
        <v>257</v>
      </c>
      <c r="C148" s="35" t="s">
        <v>323</v>
      </c>
      <c r="D148" s="39" t="s">
        <v>439</v>
      </c>
      <c r="E148" s="40">
        <v>44574</v>
      </c>
      <c r="F148" s="35">
        <v>2</v>
      </c>
      <c r="G148" s="35" t="s">
        <v>413</v>
      </c>
      <c r="H148" s="35" t="s">
        <v>43</v>
      </c>
      <c r="I148" s="35">
        <v>600</v>
      </c>
      <c r="J148" s="35">
        <v>3</v>
      </c>
      <c r="K148" s="35">
        <v>1.2</v>
      </c>
      <c r="L148" s="35">
        <v>24</v>
      </c>
      <c r="M148" s="35">
        <f t="shared" si="0"/>
        <v>22</v>
      </c>
      <c r="N148" s="35">
        <v>5</v>
      </c>
      <c r="O148" s="35">
        <v>17</v>
      </c>
      <c r="P148" s="35"/>
      <c r="Q148" s="35" t="s">
        <v>442</v>
      </c>
      <c r="R148" s="35">
        <v>614</v>
      </c>
      <c r="S148" s="35">
        <v>3221886800</v>
      </c>
      <c r="T148" s="35" t="s">
        <v>274</v>
      </c>
      <c r="U148" s="35" t="s">
        <v>263</v>
      </c>
    </row>
    <row r="149" spans="1:21" ht="15.75" customHeight="1">
      <c r="A149" s="35">
        <v>27</v>
      </c>
      <c r="B149" s="35" t="s">
        <v>257</v>
      </c>
      <c r="C149" s="35" t="s">
        <v>323</v>
      </c>
      <c r="D149" s="39" t="s">
        <v>439</v>
      </c>
      <c r="E149" s="40">
        <v>44574</v>
      </c>
      <c r="F149" s="35">
        <v>2</v>
      </c>
      <c r="G149" s="35" t="s">
        <v>413</v>
      </c>
      <c r="H149" s="35" t="s">
        <v>43</v>
      </c>
      <c r="I149" s="35">
        <v>600</v>
      </c>
      <c r="J149" s="35">
        <v>5</v>
      </c>
      <c r="K149" s="35">
        <v>0.5</v>
      </c>
      <c r="L149" s="35">
        <v>11</v>
      </c>
      <c r="M149" s="35">
        <f t="shared" si="0"/>
        <v>10</v>
      </c>
      <c r="N149" s="35">
        <v>2</v>
      </c>
      <c r="O149" s="35">
        <v>8</v>
      </c>
      <c r="P149" s="35"/>
      <c r="Q149" s="35" t="s">
        <v>443</v>
      </c>
      <c r="R149" s="35">
        <v>283</v>
      </c>
      <c r="S149" s="35">
        <v>3221886800</v>
      </c>
      <c r="T149" s="35" t="s">
        <v>274</v>
      </c>
      <c r="U149" s="35" t="s">
        <v>263</v>
      </c>
    </row>
    <row r="150" spans="1:21" ht="15.75" customHeight="1">
      <c r="A150" s="35">
        <v>28</v>
      </c>
      <c r="B150" s="35" t="s">
        <v>257</v>
      </c>
      <c r="C150" s="35" t="s">
        <v>323</v>
      </c>
      <c r="D150" s="39" t="s">
        <v>439</v>
      </c>
      <c r="E150" s="40">
        <v>44574</v>
      </c>
      <c r="F150" s="35">
        <v>2</v>
      </c>
      <c r="G150" s="35" t="s">
        <v>413</v>
      </c>
      <c r="H150" s="35" t="s">
        <v>43</v>
      </c>
      <c r="I150" s="35">
        <v>600</v>
      </c>
      <c r="J150" s="35">
        <v>6</v>
      </c>
      <c r="K150" s="35">
        <v>2.2999999999999998</v>
      </c>
      <c r="L150" s="35">
        <v>74</v>
      </c>
      <c r="M150" s="35">
        <f t="shared" si="0"/>
        <v>68</v>
      </c>
      <c r="N150" s="35">
        <v>10</v>
      </c>
      <c r="O150" s="35">
        <v>58</v>
      </c>
      <c r="P150" s="35"/>
      <c r="Q150" s="35" t="s">
        <v>444</v>
      </c>
      <c r="R150" s="35">
        <v>1490</v>
      </c>
      <c r="S150" s="35">
        <v>3221886800</v>
      </c>
      <c r="T150" s="35" t="s">
        <v>274</v>
      </c>
      <c r="U150" s="35" t="s">
        <v>263</v>
      </c>
    </row>
    <row r="151" spans="1:21" ht="15.75" customHeight="1">
      <c r="A151" s="35">
        <v>29</v>
      </c>
      <c r="B151" s="35" t="s">
        <v>257</v>
      </c>
      <c r="C151" s="35" t="s">
        <v>323</v>
      </c>
      <c r="D151" s="39" t="s">
        <v>439</v>
      </c>
      <c r="E151" s="40">
        <v>44574</v>
      </c>
      <c r="F151" s="35">
        <v>2</v>
      </c>
      <c r="G151" s="35" t="s">
        <v>413</v>
      </c>
      <c r="H151" s="35" t="s">
        <v>43</v>
      </c>
      <c r="I151" s="35">
        <v>600</v>
      </c>
      <c r="J151" s="35">
        <v>10</v>
      </c>
      <c r="K151" s="35">
        <v>0.5</v>
      </c>
      <c r="L151" s="35">
        <v>24</v>
      </c>
      <c r="M151" s="35">
        <f t="shared" si="0"/>
        <v>22</v>
      </c>
      <c r="N151" s="35"/>
      <c r="O151" s="35">
        <v>22</v>
      </c>
      <c r="P151" s="35"/>
      <c r="Q151" s="35" t="s">
        <v>445</v>
      </c>
      <c r="R151" s="35">
        <v>89</v>
      </c>
      <c r="S151" s="35">
        <v>3221886800</v>
      </c>
      <c r="T151" s="35" t="s">
        <v>274</v>
      </c>
      <c r="U151" s="35" t="s">
        <v>263</v>
      </c>
    </row>
    <row r="152" spans="1:21" ht="15.75" customHeight="1">
      <c r="A152" s="35">
        <v>30</v>
      </c>
      <c r="B152" s="35" t="s">
        <v>257</v>
      </c>
      <c r="C152" s="35" t="s">
        <v>323</v>
      </c>
      <c r="D152" s="39" t="s">
        <v>439</v>
      </c>
      <c r="E152" s="40">
        <v>44574</v>
      </c>
      <c r="F152" s="35">
        <v>2</v>
      </c>
      <c r="G152" s="35" t="s">
        <v>413</v>
      </c>
      <c r="H152" s="35" t="s">
        <v>43</v>
      </c>
      <c r="I152" s="35">
        <v>600</v>
      </c>
      <c r="J152" s="35">
        <v>17</v>
      </c>
      <c r="K152" s="35">
        <v>2.7</v>
      </c>
      <c r="L152" s="35">
        <v>92</v>
      </c>
      <c r="M152" s="35">
        <f t="shared" si="0"/>
        <v>83</v>
      </c>
      <c r="N152" s="35">
        <v>10</v>
      </c>
      <c r="O152" s="35">
        <v>73</v>
      </c>
      <c r="P152" s="35"/>
      <c r="Q152" s="35" t="s">
        <v>446</v>
      </c>
      <c r="R152" s="35">
        <v>1549</v>
      </c>
      <c r="S152" s="35">
        <v>3221886800</v>
      </c>
      <c r="T152" s="35" t="s">
        <v>274</v>
      </c>
      <c r="U152" s="35" t="s">
        <v>263</v>
      </c>
    </row>
    <row r="153" spans="1:21" ht="15.75" customHeight="1">
      <c r="A153" s="35">
        <v>31</v>
      </c>
      <c r="B153" s="35" t="s">
        <v>257</v>
      </c>
      <c r="C153" s="35" t="s">
        <v>287</v>
      </c>
      <c r="D153" s="39" t="s">
        <v>447</v>
      </c>
      <c r="E153" s="40">
        <v>44582</v>
      </c>
      <c r="F153" s="35">
        <v>2</v>
      </c>
      <c r="G153" s="35" t="s">
        <v>413</v>
      </c>
      <c r="H153" s="35" t="s">
        <v>43</v>
      </c>
      <c r="I153" s="35">
        <v>449</v>
      </c>
      <c r="J153" s="35">
        <v>1</v>
      </c>
      <c r="K153" s="35">
        <v>10.5</v>
      </c>
      <c r="L153" s="35">
        <v>192</v>
      </c>
      <c r="M153" s="35">
        <f t="shared" si="0"/>
        <v>176</v>
      </c>
      <c r="N153" s="35">
        <v>15</v>
      </c>
      <c r="O153" s="35">
        <v>161</v>
      </c>
      <c r="P153" s="35"/>
      <c r="Q153" s="35" t="s">
        <v>448</v>
      </c>
      <c r="R153" s="35">
        <v>2669</v>
      </c>
      <c r="S153" s="35">
        <v>3221886800</v>
      </c>
      <c r="T153" s="35" t="s">
        <v>274</v>
      </c>
      <c r="U153" s="35" t="s">
        <v>263</v>
      </c>
    </row>
    <row r="154" spans="1:21" ht="15.75" customHeight="1">
      <c r="A154" s="35">
        <v>32</v>
      </c>
      <c r="B154" s="35" t="s">
        <v>257</v>
      </c>
      <c r="C154" s="35" t="s">
        <v>287</v>
      </c>
      <c r="D154" s="39" t="s">
        <v>447</v>
      </c>
      <c r="E154" s="40">
        <v>44582</v>
      </c>
      <c r="F154" s="35">
        <v>2</v>
      </c>
      <c r="G154" s="35" t="s">
        <v>413</v>
      </c>
      <c r="H154" s="35" t="s">
        <v>43</v>
      </c>
      <c r="I154" s="35">
        <v>449</v>
      </c>
      <c r="J154" s="35">
        <v>4</v>
      </c>
      <c r="K154" s="35">
        <v>7.6</v>
      </c>
      <c r="L154" s="35">
        <v>70</v>
      </c>
      <c r="M154" s="35">
        <f t="shared" si="0"/>
        <v>64</v>
      </c>
      <c r="N154" s="35">
        <v>18</v>
      </c>
      <c r="O154" s="35">
        <v>46</v>
      </c>
      <c r="P154" s="35"/>
      <c r="Q154" s="35" t="s">
        <v>449</v>
      </c>
      <c r="R154" s="35">
        <v>2604</v>
      </c>
      <c r="S154" s="35">
        <v>3221886800</v>
      </c>
      <c r="T154" s="35" t="s">
        <v>274</v>
      </c>
      <c r="U154" s="35" t="s">
        <v>263</v>
      </c>
    </row>
    <row r="155" spans="1:21" ht="15.75" customHeight="1">
      <c r="A155" s="37"/>
      <c r="B155" s="36" t="s">
        <v>256</v>
      </c>
      <c r="C155" s="37"/>
      <c r="D155" s="38"/>
      <c r="E155" s="37"/>
      <c r="F155" s="37"/>
      <c r="G155" s="37"/>
      <c r="H155" s="37"/>
      <c r="I155" s="37"/>
      <c r="J155" s="37"/>
      <c r="K155" s="37">
        <f>SUM(K123:K154)</f>
        <v>83.6</v>
      </c>
      <c r="L155" s="37">
        <f>SUM(L123:L154)</f>
        <v>1769</v>
      </c>
      <c r="M155" s="37">
        <f>SUM(M123:M154)</f>
        <v>1616</v>
      </c>
      <c r="N155" s="37">
        <f>SUM(N123:N154)</f>
        <v>192</v>
      </c>
      <c r="O155" s="37">
        <f>SUM(O123:O154)</f>
        <v>1424</v>
      </c>
      <c r="P155" s="37"/>
      <c r="Q155" s="37"/>
      <c r="R155" s="37">
        <f>SUM(R123:R154)</f>
        <v>30658</v>
      </c>
      <c r="S155" s="37"/>
      <c r="T155" s="37"/>
      <c r="U155" s="37"/>
    </row>
    <row r="156" spans="1:21" ht="15.75" customHeight="1">
      <c r="A156" s="339" t="s">
        <v>29</v>
      </c>
      <c r="B156" s="340"/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1"/>
    </row>
    <row r="157" spans="1:21" ht="15.75" customHeight="1">
      <c r="A157" s="35">
        <v>1</v>
      </c>
      <c r="B157" s="35" t="s">
        <v>257</v>
      </c>
      <c r="C157" s="35" t="s">
        <v>433</v>
      </c>
      <c r="D157" s="39" t="s">
        <v>450</v>
      </c>
      <c r="E157" s="40">
        <v>44565</v>
      </c>
      <c r="F157" s="35">
        <v>2</v>
      </c>
      <c r="G157" s="35" t="s">
        <v>451</v>
      </c>
      <c r="H157" s="35" t="s">
        <v>43</v>
      </c>
      <c r="I157" s="35">
        <v>280</v>
      </c>
      <c r="J157" s="35">
        <v>4</v>
      </c>
      <c r="K157" s="35">
        <v>0.3</v>
      </c>
      <c r="L157" s="35">
        <v>74</v>
      </c>
      <c r="M157" s="35">
        <f t="shared" ref="M157:M288" si="1">SUM(N157:O157)</f>
        <v>67</v>
      </c>
      <c r="N157" s="35">
        <v>35</v>
      </c>
      <c r="O157" s="35">
        <v>32</v>
      </c>
      <c r="P157" s="35"/>
      <c r="Q157" s="35" t="s">
        <v>452</v>
      </c>
      <c r="R157" s="35">
        <v>8959</v>
      </c>
      <c r="S157" s="35">
        <v>3221886800</v>
      </c>
      <c r="T157" s="35" t="s">
        <v>262</v>
      </c>
      <c r="U157" s="35" t="s">
        <v>263</v>
      </c>
    </row>
    <row r="158" spans="1:21" ht="15.75" customHeight="1">
      <c r="A158" s="35">
        <v>2</v>
      </c>
      <c r="B158" s="35" t="s">
        <v>257</v>
      </c>
      <c r="C158" s="35" t="s">
        <v>433</v>
      </c>
      <c r="D158" s="39" t="s">
        <v>450</v>
      </c>
      <c r="E158" s="40">
        <v>44565</v>
      </c>
      <c r="F158" s="35">
        <v>2</v>
      </c>
      <c r="G158" s="35" t="s">
        <v>451</v>
      </c>
      <c r="H158" s="35" t="s">
        <v>43</v>
      </c>
      <c r="I158" s="35">
        <v>282</v>
      </c>
      <c r="J158" s="35">
        <v>6</v>
      </c>
      <c r="K158" s="35">
        <v>0.2</v>
      </c>
      <c r="L158" s="35">
        <v>74</v>
      </c>
      <c r="M158" s="35">
        <f t="shared" si="1"/>
        <v>66</v>
      </c>
      <c r="N158" s="35">
        <v>20</v>
      </c>
      <c r="O158" s="35">
        <v>46</v>
      </c>
      <c r="P158" s="35"/>
      <c r="Q158" s="35" t="s">
        <v>453</v>
      </c>
      <c r="R158" s="35">
        <v>4837</v>
      </c>
      <c r="S158" s="35">
        <v>3221886800</v>
      </c>
      <c r="T158" s="35" t="s">
        <v>262</v>
      </c>
      <c r="U158" s="35" t="s">
        <v>263</v>
      </c>
    </row>
    <row r="159" spans="1:21" ht="15.75" customHeight="1">
      <c r="A159" s="35">
        <v>3</v>
      </c>
      <c r="B159" s="35" t="s">
        <v>257</v>
      </c>
      <c r="C159" s="35" t="s">
        <v>433</v>
      </c>
      <c r="D159" s="39" t="s">
        <v>450</v>
      </c>
      <c r="E159" s="40">
        <v>44565</v>
      </c>
      <c r="F159" s="35">
        <v>2</v>
      </c>
      <c r="G159" s="35" t="s">
        <v>451</v>
      </c>
      <c r="H159" s="35" t="s">
        <v>43</v>
      </c>
      <c r="I159" s="35">
        <v>311</v>
      </c>
      <c r="J159" s="35">
        <v>9</v>
      </c>
      <c r="K159" s="35">
        <v>0.2</v>
      </c>
      <c r="L159" s="35">
        <v>94</v>
      </c>
      <c r="M159" s="35">
        <f t="shared" si="1"/>
        <v>87</v>
      </c>
      <c r="N159" s="35">
        <v>16</v>
      </c>
      <c r="O159" s="35">
        <v>71</v>
      </c>
      <c r="P159" s="35"/>
      <c r="Q159" s="35" t="s">
        <v>454</v>
      </c>
      <c r="R159" s="35">
        <v>5139</v>
      </c>
      <c r="S159" s="35">
        <v>3221886800</v>
      </c>
      <c r="T159" s="35" t="s">
        <v>274</v>
      </c>
      <c r="U159" s="35" t="s">
        <v>263</v>
      </c>
    </row>
    <row r="160" spans="1:21" ht="15.75" customHeight="1">
      <c r="A160" s="35">
        <v>4</v>
      </c>
      <c r="B160" s="35" t="s">
        <v>257</v>
      </c>
      <c r="C160" s="35" t="s">
        <v>433</v>
      </c>
      <c r="D160" s="39" t="s">
        <v>450</v>
      </c>
      <c r="E160" s="40">
        <v>44565</v>
      </c>
      <c r="F160" s="35">
        <v>2</v>
      </c>
      <c r="G160" s="35" t="s">
        <v>451</v>
      </c>
      <c r="H160" s="35" t="s">
        <v>43</v>
      </c>
      <c r="I160" s="35">
        <v>311</v>
      </c>
      <c r="J160" s="35">
        <v>16</v>
      </c>
      <c r="K160" s="35">
        <v>0.3</v>
      </c>
      <c r="L160" s="35">
        <v>53</v>
      </c>
      <c r="M160" s="35">
        <f t="shared" si="1"/>
        <v>48</v>
      </c>
      <c r="N160" s="35">
        <v>6</v>
      </c>
      <c r="O160" s="35">
        <v>42</v>
      </c>
      <c r="P160" s="35"/>
      <c r="Q160" s="35" t="s">
        <v>455</v>
      </c>
      <c r="R160" s="35">
        <v>2060</v>
      </c>
      <c r="S160" s="35">
        <v>3221886800</v>
      </c>
      <c r="T160" s="35" t="s">
        <v>274</v>
      </c>
      <c r="U160" s="35" t="s">
        <v>263</v>
      </c>
    </row>
    <row r="161" spans="1:21" ht="15.75" customHeight="1">
      <c r="A161" s="35">
        <v>5</v>
      </c>
      <c r="B161" s="35" t="s">
        <v>257</v>
      </c>
      <c r="C161" s="35" t="s">
        <v>433</v>
      </c>
      <c r="D161" s="39" t="s">
        <v>450</v>
      </c>
      <c r="E161" s="40">
        <v>44565</v>
      </c>
      <c r="F161" s="35">
        <v>2</v>
      </c>
      <c r="G161" s="35" t="s">
        <v>451</v>
      </c>
      <c r="H161" s="35" t="s">
        <v>43</v>
      </c>
      <c r="I161" s="35">
        <v>313</v>
      </c>
      <c r="J161" s="35">
        <v>3</v>
      </c>
      <c r="K161" s="35">
        <v>0.2</v>
      </c>
      <c r="L161" s="35">
        <v>31</v>
      </c>
      <c r="M161" s="35">
        <f t="shared" si="1"/>
        <v>28</v>
      </c>
      <c r="N161" s="35">
        <v>11</v>
      </c>
      <c r="O161" s="35">
        <v>17</v>
      </c>
      <c r="P161" s="35"/>
      <c r="Q161" s="35" t="s">
        <v>456</v>
      </c>
      <c r="R161" s="35">
        <v>2837</v>
      </c>
      <c r="S161" s="35">
        <v>3221886800</v>
      </c>
      <c r="T161" s="35" t="s">
        <v>268</v>
      </c>
      <c r="U161" s="35" t="s">
        <v>263</v>
      </c>
    </row>
    <row r="162" spans="1:21" ht="15.75" customHeight="1">
      <c r="A162" s="35">
        <v>6</v>
      </c>
      <c r="B162" s="35" t="s">
        <v>257</v>
      </c>
      <c r="C162" s="35" t="s">
        <v>433</v>
      </c>
      <c r="D162" s="39" t="s">
        <v>450</v>
      </c>
      <c r="E162" s="40">
        <v>44565</v>
      </c>
      <c r="F162" s="35">
        <v>2</v>
      </c>
      <c r="G162" s="35" t="s">
        <v>451</v>
      </c>
      <c r="H162" s="35" t="s">
        <v>43</v>
      </c>
      <c r="I162" s="35">
        <v>321</v>
      </c>
      <c r="J162" s="35">
        <v>9</v>
      </c>
      <c r="K162" s="35">
        <v>0.3</v>
      </c>
      <c r="L162" s="35">
        <v>77</v>
      </c>
      <c r="M162" s="35">
        <f t="shared" si="1"/>
        <v>71</v>
      </c>
      <c r="N162" s="35">
        <v>18</v>
      </c>
      <c r="O162" s="35">
        <v>53</v>
      </c>
      <c r="P162" s="35"/>
      <c r="Q162" s="35" t="s">
        <v>457</v>
      </c>
      <c r="R162" s="35">
        <v>5315</v>
      </c>
      <c r="S162" s="35">
        <v>3221886800</v>
      </c>
      <c r="T162" s="35" t="s">
        <v>274</v>
      </c>
      <c r="U162" s="35" t="s">
        <v>263</v>
      </c>
    </row>
    <row r="163" spans="1:21" ht="15.75" customHeight="1">
      <c r="A163" s="35">
        <v>7</v>
      </c>
      <c r="B163" s="35" t="s">
        <v>257</v>
      </c>
      <c r="C163" s="35" t="s">
        <v>433</v>
      </c>
      <c r="D163" s="39" t="s">
        <v>450</v>
      </c>
      <c r="E163" s="40">
        <v>44565</v>
      </c>
      <c r="F163" s="35">
        <v>2</v>
      </c>
      <c r="G163" s="35" t="s">
        <v>451</v>
      </c>
      <c r="H163" s="35" t="s">
        <v>43</v>
      </c>
      <c r="I163" s="35">
        <v>341</v>
      </c>
      <c r="J163" s="35">
        <v>10</v>
      </c>
      <c r="K163" s="35">
        <v>0.3</v>
      </c>
      <c r="L163" s="35">
        <v>71</v>
      </c>
      <c r="M163" s="35">
        <f t="shared" si="1"/>
        <v>63</v>
      </c>
      <c r="N163" s="35">
        <v>10</v>
      </c>
      <c r="O163" s="35">
        <v>53</v>
      </c>
      <c r="P163" s="35"/>
      <c r="Q163" s="35" t="s">
        <v>458</v>
      </c>
      <c r="R163" s="35">
        <v>2392</v>
      </c>
      <c r="S163" s="35">
        <v>3221886800</v>
      </c>
      <c r="T163" s="35" t="s">
        <v>274</v>
      </c>
      <c r="U163" s="35" t="s">
        <v>263</v>
      </c>
    </row>
    <row r="164" spans="1:21" ht="15.75" customHeight="1">
      <c r="A164" s="35">
        <v>8</v>
      </c>
      <c r="B164" s="35" t="s">
        <v>257</v>
      </c>
      <c r="C164" s="35" t="s">
        <v>283</v>
      </c>
      <c r="D164" s="39" t="s">
        <v>459</v>
      </c>
      <c r="E164" s="40">
        <v>44565</v>
      </c>
      <c r="F164" s="35">
        <v>2</v>
      </c>
      <c r="G164" s="35" t="s">
        <v>451</v>
      </c>
      <c r="H164" s="35" t="s">
        <v>43</v>
      </c>
      <c r="I164" s="35">
        <v>819</v>
      </c>
      <c r="J164" s="35">
        <v>5</v>
      </c>
      <c r="K164" s="35">
        <v>0.6</v>
      </c>
      <c r="L164" s="35">
        <v>114</v>
      </c>
      <c r="M164" s="35">
        <f t="shared" si="1"/>
        <v>104</v>
      </c>
      <c r="N164" s="35">
        <v>9</v>
      </c>
      <c r="O164" s="35">
        <v>95</v>
      </c>
      <c r="P164" s="35"/>
      <c r="Q164" s="35" t="s">
        <v>460</v>
      </c>
      <c r="R164" s="35">
        <v>3180</v>
      </c>
      <c r="S164" s="35">
        <v>3221810100</v>
      </c>
      <c r="T164" s="35" t="s">
        <v>268</v>
      </c>
      <c r="U164" s="35" t="s">
        <v>83</v>
      </c>
    </row>
    <row r="165" spans="1:21" ht="15.75" customHeight="1">
      <c r="A165" s="35">
        <v>9</v>
      </c>
      <c r="B165" s="35" t="s">
        <v>257</v>
      </c>
      <c r="C165" s="35" t="s">
        <v>283</v>
      </c>
      <c r="D165" s="39" t="s">
        <v>459</v>
      </c>
      <c r="E165" s="40">
        <v>44565</v>
      </c>
      <c r="F165" s="35">
        <v>2</v>
      </c>
      <c r="G165" s="35" t="s">
        <v>451</v>
      </c>
      <c r="H165" s="35" t="s">
        <v>43</v>
      </c>
      <c r="I165" s="35">
        <v>821</v>
      </c>
      <c r="J165" s="35">
        <v>3</v>
      </c>
      <c r="K165" s="35">
        <v>0.8</v>
      </c>
      <c r="L165" s="35">
        <v>215</v>
      </c>
      <c r="M165" s="35">
        <f t="shared" si="1"/>
        <v>198</v>
      </c>
      <c r="N165" s="35">
        <v>82</v>
      </c>
      <c r="O165" s="35">
        <v>116</v>
      </c>
      <c r="P165" s="35"/>
      <c r="Q165" s="35" t="s">
        <v>461</v>
      </c>
      <c r="R165" s="35">
        <v>23856</v>
      </c>
      <c r="S165" s="35">
        <v>3221886800</v>
      </c>
      <c r="T165" s="35" t="s">
        <v>268</v>
      </c>
      <c r="U165" s="35" t="s">
        <v>263</v>
      </c>
    </row>
    <row r="166" spans="1:21" ht="15.75" customHeight="1">
      <c r="A166" s="35">
        <v>10</v>
      </c>
      <c r="B166" s="35" t="s">
        <v>257</v>
      </c>
      <c r="C166" s="35" t="s">
        <v>283</v>
      </c>
      <c r="D166" s="39" t="s">
        <v>459</v>
      </c>
      <c r="E166" s="40">
        <v>44565</v>
      </c>
      <c r="F166" s="35">
        <v>2</v>
      </c>
      <c r="G166" s="35" t="s">
        <v>451</v>
      </c>
      <c r="H166" s="35" t="s">
        <v>43</v>
      </c>
      <c r="I166" s="35">
        <v>832</v>
      </c>
      <c r="J166" s="35">
        <v>16</v>
      </c>
      <c r="K166" s="35">
        <v>0.7</v>
      </c>
      <c r="L166" s="35">
        <v>116</v>
      </c>
      <c r="M166" s="35">
        <f t="shared" si="1"/>
        <v>105</v>
      </c>
      <c r="N166" s="35">
        <v>57</v>
      </c>
      <c r="O166" s="35">
        <v>48</v>
      </c>
      <c r="P166" s="35"/>
      <c r="Q166" s="35" t="s">
        <v>462</v>
      </c>
      <c r="R166" s="35">
        <v>15142</v>
      </c>
      <c r="S166" s="35">
        <v>3221886800</v>
      </c>
      <c r="T166" s="35" t="s">
        <v>262</v>
      </c>
      <c r="U166" s="35" t="s">
        <v>263</v>
      </c>
    </row>
    <row r="167" spans="1:21" ht="15.75" customHeight="1">
      <c r="A167" s="35">
        <v>11</v>
      </c>
      <c r="B167" s="35" t="s">
        <v>257</v>
      </c>
      <c r="C167" s="35" t="s">
        <v>283</v>
      </c>
      <c r="D167" s="39" t="s">
        <v>459</v>
      </c>
      <c r="E167" s="40">
        <v>44565</v>
      </c>
      <c r="F167" s="35">
        <v>2</v>
      </c>
      <c r="G167" s="35" t="s">
        <v>451</v>
      </c>
      <c r="H167" s="35" t="s">
        <v>43</v>
      </c>
      <c r="I167" s="35">
        <v>833</v>
      </c>
      <c r="J167" s="35">
        <v>6</v>
      </c>
      <c r="K167" s="35">
        <v>0.9</v>
      </c>
      <c r="L167" s="35">
        <v>129</v>
      </c>
      <c r="M167" s="35">
        <f t="shared" si="1"/>
        <v>117</v>
      </c>
      <c r="N167" s="35">
        <v>79</v>
      </c>
      <c r="O167" s="35">
        <v>38</v>
      </c>
      <c r="P167" s="35"/>
      <c r="Q167" s="35" t="s">
        <v>463</v>
      </c>
      <c r="R167" s="35">
        <v>21657</v>
      </c>
      <c r="S167" s="35">
        <v>3221886800</v>
      </c>
      <c r="T167" s="35" t="s">
        <v>262</v>
      </c>
      <c r="U167" s="35" t="s">
        <v>263</v>
      </c>
    </row>
    <row r="168" spans="1:21" ht="15.75" customHeight="1">
      <c r="A168" s="35">
        <v>12</v>
      </c>
      <c r="B168" s="35" t="s">
        <v>257</v>
      </c>
      <c r="C168" s="35" t="s">
        <v>283</v>
      </c>
      <c r="D168" s="39" t="s">
        <v>459</v>
      </c>
      <c r="E168" s="40">
        <v>44565</v>
      </c>
      <c r="F168" s="35">
        <v>2</v>
      </c>
      <c r="G168" s="35" t="s">
        <v>451</v>
      </c>
      <c r="H168" s="35" t="s">
        <v>43</v>
      </c>
      <c r="I168" s="35">
        <v>841</v>
      </c>
      <c r="J168" s="35">
        <v>10</v>
      </c>
      <c r="K168" s="35">
        <v>0.4</v>
      </c>
      <c r="L168" s="35">
        <v>57</v>
      </c>
      <c r="M168" s="35">
        <f t="shared" si="1"/>
        <v>51</v>
      </c>
      <c r="N168" s="35">
        <v>30</v>
      </c>
      <c r="O168" s="35">
        <v>21</v>
      </c>
      <c r="P168" s="35"/>
      <c r="Q168" s="35" t="s">
        <v>464</v>
      </c>
      <c r="R168" s="35">
        <v>7127</v>
      </c>
      <c r="S168" s="35">
        <v>3221810100</v>
      </c>
      <c r="T168" s="35" t="s">
        <v>268</v>
      </c>
      <c r="U168" s="35" t="s">
        <v>83</v>
      </c>
    </row>
    <row r="169" spans="1:21" ht="15.75" customHeight="1">
      <c r="A169" s="35">
        <v>13</v>
      </c>
      <c r="B169" s="35" t="s">
        <v>257</v>
      </c>
      <c r="C169" s="35" t="s">
        <v>283</v>
      </c>
      <c r="D169" s="39" t="s">
        <v>459</v>
      </c>
      <c r="E169" s="40">
        <v>44565</v>
      </c>
      <c r="F169" s="35">
        <v>2</v>
      </c>
      <c r="G169" s="35" t="s">
        <v>451</v>
      </c>
      <c r="H169" s="35" t="s">
        <v>43</v>
      </c>
      <c r="I169" s="35">
        <v>842</v>
      </c>
      <c r="J169" s="35">
        <v>2</v>
      </c>
      <c r="K169" s="35">
        <v>0.9</v>
      </c>
      <c r="L169" s="35">
        <v>117</v>
      </c>
      <c r="M169" s="35">
        <f t="shared" si="1"/>
        <v>106</v>
      </c>
      <c r="N169" s="35">
        <v>46</v>
      </c>
      <c r="O169" s="35">
        <v>60</v>
      </c>
      <c r="P169" s="35"/>
      <c r="Q169" s="35" t="s">
        <v>465</v>
      </c>
      <c r="R169" s="35">
        <v>12757</v>
      </c>
      <c r="S169" s="35">
        <v>3221810100</v>
      </c>
      <c r="T169" s="35" t="s">
        <v>268</v>
      </c>
      <c r="U169" s="35" t="s">
        <v>83</v>
      </c>
    </row>
    <row r="170" spans="1:21" ht="15.75" customHeight="1">
      <c r="A170" s="35">
        <v>14</v>
      </c>
      <c r="B170" s="35" t="s">
        <v>257</v>
      </c>
      <c r="C170" s="35" t="s">
        <v>283</v>
      </c>
      <c r="D170" s="39" t="s">
        <v>459</v>
      </c>
      <c r="E170" s="40">
        <v>44565</v>
      </c>
      <c r="F170" s="35">
        <v>2</v>
      </c>
      <c r="G170" s="35" t="s">
        <v>451</v>
      </c>
      <c r="H170" s="35" t="s">
        <v>43</v>
      </c>
      <c r="I170" s="35">
        <v>852</v>
      </c>
      <c r="J170" s="35">
        <v>3</v>
      </c>
      <c r="K170" s="35">
        <v>0.3</v>
      </c>
      <c r="L170" s="35">
        <v>33</v>
      </c>
      <c r="M170" s="35">
        <f t="shared" si="1"/>
        <v>30</v>
      </c>
      <c r="N170" s="35">
        <v>18</v>
      </c>
      <c r="O170" s="35">
        <v>12</v>
      </c>
      <c r="P170" s="35"/>
      <c r="Q170" s="35" t="s">
        <v>466</v>
      </c>
      <c r="R170" s="35">
        <v>4818</v>
      </c>
      <c r="S170" s="35">
        <v>3221810100</v>
      </c>
      <c r="T170" s="35" t="s">
        <v>274</v>
      </c>
      <c r="U170" s="35" t="s">
        <v>83</v>
      </c>
    </row>
    <row r="171" spans="1:21" ht="15.75" customHeight="1">
      <c r="A171" s="35">
        <v>15</v>
      </c>
      <c r="B171" s="35" t="s">
        <v>257</v>
      </c>
      <c r="C171" s="35" t="s">
        <v>283</v>
      </c>
      <c r="D171" s="39" t="s">
        <v>459</v>
      </c>
      <c r="E171" s="40">
        <v>44565</v>
      </c>
      <c r="F171" s="35">
        <v>2</v>
      </c>
      <c r="G171" s="35" t="s">
        <v>451</v>
      </c>
      <c r="H171" s="35" t="s">
        <v>43</v>
      </c>
      <c r="I171" s="35">
        <v>852</v>
      </c>
      <c r="J171" s="35">
        <v>9</v>
      </c>
      <c r="K171" s="35">
        <v>0.6</v>
      </c>
      <c r="L171" s="35">
        <v>94</v>
      </c>
      <c r="M171" s="35">
        <f t="shared" si="1"/>
        <v>85</v>
      </c>
      <c r="N171" s="35">
        <v>42</v>
      </c>
      <c r="O171" s="35">
        <v>43</v>
      </c>
      <c r="P171" s="35"/>
      <c r="Q171" s="35" t="s">
        <v>467</v>
      </c>
      <c r="R171" s="35">
        <v>11724</v>
      </c>
      <c r="S171" s="35">
        <v>3221810100</v>
      </c>
      <c r="T171" s="35" t="s">
        <v>274</v>
      </c>
      <c r="U171" s="35" t="s">
        <v>83</v>
      </c>
    </row>
    <row r="172" spans="1:21" ht="15.75" customHeight="1">
      <c r="A172" s="35">
        <v>16</v>
      </c>
      <c r="B172" s="35" t="s">
        <v>257</v>
      </c>
      <c r="C172" s="35" t="s">
        <v>283</v>
      </c>
      <c r="D172" s="39" t="s">
        <v>459</v>
      </c>
      <c r="E172" s="40">
        <v>44565</v>
      </c>
      <c r="F172" s="35">
        <v>2</v>
      </c>
      <c r="G172" s="35" t="s">
        <v>451</v>
      </c>
      <c r="H172" s="35" t="s">
        <v>43</v>
      </c>
      <c r="I172" s="35">
        <v>859</v>
      </c>
      <c r="J172" s="35">
        <v>12</v>
      </c>
      <c r="K172" s="35">
        <v>0.2</v>
      </c>
      <c r="L172" s="35">
        <v>40</v>
      </c>
      <c r="M172" s="35">
        <f t="shared" si="1"/>
        <v>36</v>
      </c>
      <c r="N172" s="35">
        <v>12</v>
      </c>
      <c r="O172" s="35">
        <v>24</v>
      </c>
      <c r="P172" s="35"/>
      <c r="Q172" s="35" t="s">
        <v>468</v>
      </c>
      <c r="R172" s="35">
        <v>3089</v>
      </c>
      <c r="S172" s="35">
        <v>3221810100</v>
      </c>
      <c r="T172" s="35" t="s">
        <v>268</v>
      </c>
      <c r="U172" s="35" t="s">
        <v>83</v>
      </c>
    </row>
    <row r="173" spans="1:21" ht="15.75" customHeight="1">
      <c r="A173" s="35">
        <v>17</v>
      </c>
      <c r="B173" s="35" t="s">
        <v>257</v>
      </c>
      <c r="C173" s="35" t="s">
        <v>283</v>
      </c>
      <c r="D173" s="39" t="s">
        <v>459</v>
      </c>
      <c r="E173" s="40">
        <v>44565</v>
      </c>
      <c r="F173" s="35">
        <v>2</v>
      </c>
      <c r="G173" s="35" t="s">
        <v>451</v>
      </c>
      <c r="H173" s="35" t="s">
        <v>43</v>
      </c>
      <c r="I173" s="35">
        <v>860</v>
      </c>
      <c r="J173" s="35">
        <v>1</v>
      </c>
      <c r="K173" s="35">
        <v>0.2</v>
      </c>
      <c r="L173" s="35">
        <v>71</v>
      </c>
      <c r="M173" s="35">
        <f t="shared" si="1"/>
        <v>64</v>
      </c>
      <c r="N173" s="35">
        <v>34</v>
      </c>
      <c r="O173" s="35">
        <v>30</v>
      </c>
      <c r="P173" s="35"/>
      <c r="Q173" s="35" t="s">
        <v>469</v>
      </c>
      <c r="R173" s="35">
        <v>8968</v>
      </c>
      <c r="S173" s="35">
        <v>3221810100</v>
      </c>
      <c r="T173" s="35" t="s">
        <v>268</v>
      </c>
      <c r="U173" s="35" t="s">
        <v>83</v>
      </c>
    </row>
    <row r="174" spans="1:21" ht="15.75" customHeight="1">
      <c r="A174" s="35">
        <v>18</v>
      </c>
      <c r="B174" s="35" t="s">
        <v>257</v>
      </c>
      <c r="C174" s="35" t="s">
        <v>283</v>
      </c>
      <c r="D174" s="39" t="s">
        <v>459</v>
      </c>
      <c r="E174" s="40">
        <v>44565</v>
      </c>
      <c r="F174" s="35">
        <v>2</v>
      </c>
      <c r="G174" s="35" t="s">
        <v>451</v>
      </c>
      <c r="H174" s="35" t="s">
        <v>43</v>
      </c>
      <c r="I174" s="35">
        <v>885</v>
      </c>
      <c r="J174" s="35">
        <v>7</v>
      </c>
      <c r="K174" s="35">
        <v>0.3</v>
      </c>
      <c r="L174" s="35">
        <v>80</v>
      </c>
      <c r="M174" s="35">
        <f t="shared" si="1"/>
        <v>71</v>
      </c>
      <c r="N174" s="35">
        <v>27</v>
      </c>
      <c r="O174" s="35">
        <v>44</v>
      </c>
      <c r="P174" s="35"/>
      <c r="Q174" s="35" t="s">
        <v>470</v>
      </c>
      <c r="R174" s="35">
        <v>6723</v>
      </c>
      <c r="S174" s="35">
        <v>3221886800</v>
      </c>
      <c r="T174" s="35" t="s">
        <v>274</v>
      </c>
      <c r="U174" s="35" t="s">
        <v>263</v>
      </c>
    </row>
    <row r="175" spans="1:21" ht="15.75" customHeight="1">
      <c r="A175" s="35">
        <v>19</v>
      </c>
      <c r="B175" s="35" t="s">
        <v>257</v>
      </c>
      <c r="C175" s="35" t="s">
        <v>471</v>
      </c>
      <c r="D175" s="39" t="s">
        <v>472</v>
      </c>
      <c r="E175" s="40">
        <v>44571</v>
      </c>
      <c r="F175" s="35">
        <v>2</v>
      </c>
      <c r="G175" s="35" t="s">
        <v>451</v>
      </c>
      <c r="H175" s="35" t="s">
        <v>43</v>
      </c>
      <c r="I175" s="35">
        <v>176</v>
      </c>
      <c r="J175" s="35">
        <v>7</v>
      </c>
      <c r="K175" s="35">
        <v>0.2</v>
      </c>
      <c r="L175" s="35">
        <v>27</v>
      </c>
      <c r="M175" s="35">
        <f t="shared" si="1"/>
        <v>23</v>
      </c>
      <c r="N175" s="35">
        <v>3</v>
      </c>
      <c r="O175" s="35">
        <v>20</v>
      </c>
      <c r="P175" s="35"/>
      <c r="Q175" s="35" t="s">
        <v>473</v>
      </c>
      <c r="R175" s="35">
        <v>633</v>
      </c>
      <c r="S175" s="35">
        <v>3221886800</v>
      </c>
      <c r="T175" s="35" t="s">
        <v>268</v>
      </c>
      <c r="U175" s="35" t="s">
        <v>263</v>
      </c>
    </row>
    <row r="176" spans="1:21" ht="15.75" customHeight="1">
      <c r="A176" s="35">
        <v>20</v>
      </c>
      <c r="B176" s="35" t="s">
        <v>257</v>
      </c>
      <c r="C176" s="35" t="s">
        <v>471</v>
      </c>
      <c r="D176" s="39" t="s">
        <v>472</v>
      </c>
      <c r="E176" s="40">
        <v>44571</v>
      </c>
      <c r="F176" s="35">
        <v>2</v>
      </c>
      <c r="G176" s="35" t="s">
        <v>451</v>
      </c>
      <c r="H176" s="35" t="s">
        <v>43</v>
      </c>
      <c r="I176" s="35">
        <v>177</v>
      </c>
      <c r="J176" s="35">
        <v>6</v>
      </c>
      <c r="K176" s="35">
        <v>0.7</v>
      </c>
      <c r="L176" s="35">
        <v>72</v>
      </c>
      <c r="M176" s="35">
        <f t="shared" si="1"/>
        <v>64</v>
      </c>
      <c r="N176" s="35">
        <v>20</v>
      </c>
      <c r="O176" s="35">
        <v>44</v>
      </c>
      <c r="P176" s="35"/>
      <c r="Q176" s="35" t="s">
        <v>474</v>
      </c>
      <c r="R176" s="35">
        <v>5030</v>
      </c>
      <c r="S176" s="35">
        <v>3221886800</v>
      </c>
      <c r="T176" s="35" t="s">
        <v>274</v>
      </c>
      <c r="U176" s="35" t="s">
        <v>263</v>
      </c>
    </row>
    <row r="177" spans="1:21" ht="15.75" customHeight="1">
      <c r="A177" s="35">
        <v>21</v>
      </c>
      <c r="B177" s="35" t="s">
        <v>257</v>
      </c>
      <c r="C177" s="35" t="s">
        <v>471</v>
      </c>
      <c r="D177" s="39" t="s">
        <v>472</v>
      </c>
      <c r="E177" s="40">
        <v>44571</v>
      </c>
      <c r="F177" s="35">
        <v>2</v>
      </c>
      <c r="G177" s="35" t="s">
        <v>451</v>
      </c>
      <c r="H177" s="35" t="s">
        <v>43</v>
      </c>
      <c r="I177" s="35">
        <v>188</v>
      </c>
      <c r="J177" s="35">
        <v>11</v>
      </c>
      <c r="K177" s="35">
        <v>0.1</v>
      </c>
      <c r="L177" s="35">
        <v>26</v>
      </c>
      <c r="M177" s="35">
        <f t="shared" si="1"/>
        <v>23</v>
      </c>
      <c r="N177" s="35"/>
      <c r="O177" s="35">
        <v>23</v>
      </c>
      <c r="P177" s="35"/>
      <c r="Q177" s="35" t="s">
        <v>475</v>
      </c>
      <c r="R177" s="35">
        <v>184</v>
      </c>
      <c r="S177" s="35">
        <v>3221886800</v>
      </c>
      <c r="T177" s="35" t="s">
        <v>274</v>
      </c>
      <c r="U177" s="35" t="s">
        <v>263</v>
      </c>
    </row>
    <row r="178" spans="1:21" ht="15.75" customHeight="1">
      <c r="A178" s="35">
        <v>22</v>
      </c>
      <c r="B178" s="35" t="s">
        <v>257</v>
      </c>
      <c r="C178" s="35" t="s">
        <v>471</v>
      </c>
      <c r="D178" s="39" t="s">
        <v>472</v>
      </c>
      <c r="E178" s="40">
        <v>44571</v>
      </c>
      <c r="F178" s="35">
        <v>2</v>
      </c>
      <c r="G178" s="35" t="s">
        <v>451</v>
      </c>
      <c r="H178" s="35" t="s">
        <v>43</v>
      </c>
      <c r="I178" s="35">
        <v>188</v>
      </c>
      <c r="J178" s="35">
        <v>13</v>
      </c>
      <c r="K178" s="35">
        <v>0.2</v>
      </c>
      <c r="L178" s="35">
        <v>35</v>
      </c>
      <c r="M178" s="35">
        <f t="shared" si="1"/>
        <v>31</v>
      </c>
      <c r="N178" s="35">
        <v>2</v>
      </c>
      <c r="O178" s="35">
        <v>29</v>
      </c>
      <c r="P178" s="35"/>
      <c r="Q178" s="35" t="s">
        <v>476</v>
      </c>
      <c r="R178" s="35">
        <v>735</v>
      </c>
      <c r="S178" s="35">
        <v>3221886800</v>
      </c>
      <c r="T178" s="35" t="s">
        <v>274</v>
      </c>
      <c r="U178" s="35" t="s">
        <v>263</v>
      </c>
    </row>
    <row r="179" spans="1:21" ht="15.75" customHeight="1">
      <c r="A179" s="35">
        <v>23</v>
      </c>
      <c r="B179" s="35" t="s">
        <v>257</v>
      </c>
      <c r="C179" s="35" t="s">
        <v>471</v>
      </c>
      <c r="D179" s="39" t="s">
        <v>472</v>
      </c>
      <c r="E179" s="40">
        <v>44571</v>
      </c>
      <c r="F179" s="35">
        <v>2</v>
      </c>
      <c r="G179" s="35" t="s">
        <v>451</v>
      </c>
      <c r="H179" s="35" t="s">
        <v>43</v>
      </c>
      <c r="I179" s="35">
        <v>188</v>
      </c>
      <c r="J179" s="35">
        <v>14</v>
      </c>
      <c r="K179" s="35">
        <v>0.4</v>
      </c>
      <c r="L179" s="35">
        <v>42</v>
      </c>
      <c r="M179" s="35">
        <f t="shared" si="1"/>
        <v>36</v>
      </c>
      <c r="N179" s="35">
        <v>3</v>
      </c>
      <c r="O179" s="35">
        <v>33</v>
      </c>
      <c r="P179" s="35"/>
      <c r="Q179" s="35" t="s">
        <v>477</v>
      </c>
      <c r="R179" s="35">
        <v>740</v>
      </c>
      <c r="S179" s="35">
        <v>3221886800</v>
      </c>
      <c r="T179" s="35" t="s">
        <v>262</v>
      </c>
      <c r="U179" s="35" t="s">
        <v>263</v>
      </c>
    </row>
    <row r="180" spans="1:21" ht="15.75" customHeight="1">
      <c r="A180" s="35">
        <v>24</v>
      </c>
      <c r="B180" s="35" t="s">
        <v>257</v>
      </c>
      <c r="C180" s="35" t="s">
        <v>471</v>
      </c>
      <c r="D180" s="39" t="s">
        <v>472</v>
      </c>
      <c r="E180" s="40">
        <v>44571</v>
      </c>
      <c r="F180" s="35">
        <v>2</v>
      </c>
      <c r="G180" s="35" t="s">
        <v>451</v>
      </c>
      <c r="H180" s="35" t="s">
        <v>43</v>
      </c>
      <c r="I180" s="35">
        <v>203</v>
      </c>
      <c r="J180" s="35">
        <v>9</v>
      </c>
      <c r="K180" s="35">
        <v>0.1</v>
      </c>
      <c r="L180" s="35">
        <v>53</v>
      </c>
      <c r="M180" s="35">
        <f t="shared" si="1"/>
        <v>48</v>
      </c>
      <c r="N180" s="35">
        <v>7</v>
      </c>
      <c r="O180" s="35">
        <v>41</v>
      </c>
      <c r="P180" s="35"/>
      <c r="Q180" s="35" t="s">
        <v>478</v>
      </c>
      <c r="R180" s="35">
        <v>2248</v>
      </c>
      <c r="S180" s="35">
        <v>3221886800</v>
      </c>
      <c r="T180" s="35" t="s">
        <v>274</v>
      </c>
      <c r="U180" s="35" t="s">
        <v>263</v>
      </c>
    </row>
    <row r="181" spans="1:21" ht="15.75" customHeight="1">
      <c r="A181" s="35">
        <v>25</v>
      </c>
      <c r="B181" s="35" t="s">
        <v>257</v>
      </c>
      <c r="C181" s="35" t="s">
        <v>323</v>
      </c>
      <c r="D181" s="39" t="s">
        <v>479</v>
      </c>
      <c r="E181" s="40">
        <v>44572</v>
      </c>
      <c r="F181" s="35">
        <v>2</v>
      </c>
      <c r="G181" s="35" t="s">
        <v>451</v>
      </c>
      <c r="H181" s="35" t="s">
        <v>43</v>
      </c>
      <c r="I181" s="35">
        <v>607</v>
      </c>
      <c r="J181" s="35">
        <v>13</v>
      </c>
      <c r="K181" s="35">
        <v>0.8</v>
      </c>
      <c r="L181" s="35">
        <v>67</v>
      </c>
      <c r="M181" s="35">
        <f t="shared" si="1"/>
        <v>61</v>
      </c>
      <c r="N181" s="35">
        <v>26</v>
      </c>
      <c r="O181" s="35">
        <v>35</v>
      </c>
      <c r="P181" s="35"/>
      <c r="Q181" s="35" t="s">
        <v>480</v>
      </c>
      <c r="R181" s="35">
        <v>7227</v>
      </c>
      <c r="S181" s="35">
        <v>3221886800</v>
      </c>
      <c r="T181" s="35" t="s">
        <v>268</v>
      </c>
      <c r="U181" s="35" t="s">
        <v>263</v>
      </c>
    </row>
    <row r="182" spans="1:21" ht="15.75" customHeight="1">
      <c r="A182" s="35">
        <v>26</v>
      </c>
      <c r="B182" s="35" t="s">
        <v>257</v>
      </c>
      <c r="C182" s="35" t="s">
        <v>323</v>
      </c>
      <c r="D182" s="39" t="s">
        <v>479</v>
      </c>
      <c r="E182" s="40">
        <v>44572</v>
      </c>
      <c r="F182" s="35">
        <v>2</v>
      </c>
      <c r="G182" s="35" t="s">
        <v>451</v>
      </c>
      <c r="H182" s="35" t="s">
        <v>43</v>
      </c>
      <c r="I182" s="35">
        <v>622</v>
      </c>
      <c r="J182" s="35">
        <v>10</v>
      </c>
      <c r="K182" s="35">
        <v>0.2</v>
      </c>
      <c r="L182" s="35">
        <v>41</v>
      </c>
      <c r="M182" s="35">
        <f t="shared" si="1"/>
        <v>36</v>
      </c>
      <c r="N182" s="35">
        <v>15</v>
      </c>
      <c r="O182" s="35">
        <v>21</v>
      </c>
      <c r="P182" s="35"/>
      <c r="Q182" s="35" t="s">
        <v>481</v>
      </c>
      <c r="R182" s="35">
        <v>3538</v>
      </c>
      <c r="S182" s="35">
        <v>3221886800</v>
      </c>
      <c r="T182" s="35" t="s">
        <v>268</v>
      </c>
      <c r="U182" s="35" t="s">
        <v>263</v>
      </c>
    </row>
    <row r="183" spans="1:21" ht="15.75" customHeight="1">
      <c r="A183" s="35">
        <v>27</v>
      </c>
      <c r="B183" s="35" t="s">
        <v>257</v>
      </c>
      <c r="C183" s="35" t="s">
        <v>323</v>
      </c>
      <c r="D183" s="39" t="s">
        <v>479</v>
      </c>
      <c r="E183" s="40">
        <v>44572</v>
      </c>
      <c r="F183" s="35">
        <v>2</v>
      </c>
      <c r="G183" s="35" t="s">
        <v>451</v>
      </c>
      <c r="H183" s="35" t="s">
        <v>43</v>
      </c>
      <c r="I183" s="35">
        <v>622</v>
      </c>
      <c r="J183" s="35">
        <v>18</v>
      </c>
      <c r="K183" s="35">
        <v>0.7</v>
      </c>
      <c r="L183" s="35">
        <v>47</v>
      </c>
      <c r="M183" s="35">
        <f t="shared" si="1"/>
        <v>43</v>
      </c>
      <c r="N183" s="35">
        <v>23</v>
      </c>
      <c r="O183" s="35">
        <v>20</v>
      </c>
      <c r="P183" s="35"/>
      <c r="Q183" s="35" t="s">
        <v>482</v>
      </c>
      <c r="R183" s="35">
        <v>6525</v>
      </c>
      <c r="S183" s="35">
        <v>3221886800</v>
      </c>
      <c r="T183" s="35" t="s">
        <v>268</v>
      </c>
      <c r="U183" s="35" t="s">
        <v>263</v>
      </c>
    </row>
    <row r="184" spans="1:21" ht="15.75" customHeight="1">
      <c r="A184" s="35">
        <v>28</v>
      </c>
      <c r="B184" s="35" t="s">
        <v>257</v>
      </c>
      <c r="C184" s="35" t="s">
        <v>323</v>
      </c>
      <c r="D184" s="39" t="s">
        <v>479</v>
      </c>
      <c r="E184" s="40">
        <v>44572</v>
      </c>
      <c r="F184" s="35">
        <v>2</v>
      </c>
      <c r="G184" s="35" t="s">
        <v>451</v>
      </c>
      <c r="H184" s="35" t="s">
        <v>43</v>
      </c>
      <c r="I184" s="35">
        <v>656</v>
      </c>
      <c r="J184" s="35">
        <v>6</v>
      </c>
      <c r="K184" s="35">
        <v>0.3</v>
      </c>
      <c r="L184" s="35">
        <v>74</v>
      </c>
      <c r="M184" s="35">
        <f t="shared" si="1"/>
        <v>67</v>
      </c>
      <c r="N184" s="35">
        <v>25</v>
      </c>
      <c r="O184" s="35">
        <v>42</v>
      </c>
      <c r="P184" s="35"/>
      <c r="Q184" s="35" t="s">
        <v>483</v>
      </c>
      <c r="R184" s="35">
        <v>6763</v>
      </c>
      <c r="S184" s="35">
        <v>3221886800</v>
      </c>
      <c r="T184" s="35" t="s">
        <v>262</v>
      </c>
      <c r="U184" s="35" t="s">
        <v>263</v>
      </c>
    </row>
    <row r="185" spans="1:21" ht="15.75" customHeight="1">
      <c r="A185" s="35">
        <v>29</v>
      </c>
      <c r="B185" s="35" t="s">
        <v>257</v>
      </c>
      <c r="C185" s="35" t="s">
        <v>341</v>
      </c>
      <c r="D185" s="39" t="s">
        <v>484</v>
      </c>
      <c r="E185" s="40">
        <v>44573</v>
      </c>
      <c r="F185" s="35">
        <v>2</v>
      </c>
      <c r="G185" s="35" t="s">
        <v>451</v>
      </c>
      <c r="H185" s="35" t="s">
        <v>43</v>
      </c>
      <c r="I185" s="35">
        <v>546</v>
      </c>
      <c r="J185" s="35">
        <v>2</v>
      </c>
      <c r="K185" s="35">
        <v>0.7</v>
      </c>
      <c r="L185" s="35">
        <v>88</v>
      </c>
      <c r="M185" s="35">
        <f t="shared" si="1"/>
        <v>80</v>
      </c>
      <c r="N185" s="35">
        <v>25</v>
      </c>
      <c r="O185" s="35">
        <v>55</v>
      </c>
      <c r="P185" s="35"/>
      <c r="Q185" s="35" t="s">
        <v>485</v>
      </c>
      <c r="R185" s="35">
        <v>6975</v>
      </c>
      <c r="S185" s="35">
        <v>3221886800</v>
      </c>
      <c r="T185" s="35" t="s">
        <v>274</v>
      </c>
      <c r="U185" s="35" t="s">
        <v>263</v>
      </c>
    </row>
    <row r="186" spans="1:21" ht="15.75" customHeight="1">
      <c r="A186" s="35">
        <v>30</v>
      </c>
      <c r="B186" s="35" t="s">
        <v>257</v>
      </c>
      <c r="C186" s="35" t="s">
        <v>341</v>
      </c>
      <c r="D186" s="39" t="s">
        <v>484</v>
      </c>
      <c r="E186" s="40">
        <v>44573</v>
      </c>
      <c r="F186" s="35">
        <v>2</v>
      </c>
      <c r="G186" s="35" t="s">
        <v>451</v>
      </c>
      <c r="H186" s="35" t="s">
        <v>43</v>
      </c>
      <c r="I186" s="35">
        <v>554</v>
      </c>
      <c r="J186" s="35">
        <v>5</v>
      </c>
      <c r="K186" s="35">
        <v>0.3</v>
      </c>
      <c r="L186" s="35">
        <v>66</v>
      </c>
      <c r="M186" s="35">
        <f t="shared" si="1"/>
        <v>58</v>
      </c>
      <c r="N186" s="35">
        <v>23</v>
      </c>
      <c r="O186" s="35">
        <v>35</v>
      </c>
      <c r="P186" s="35"/>
      <c r="Q186" s="35" t="s">
        <v>486</v>
      </c>
      <c r="R186" s="35">
        <v>5434</v>
      </c>
      <c r="S186" s="35">
        <v>3221886800</v>
      </c>
      <c r="T186" s="35" t="s">
        <v>268</v>
      </c>
      <c r="U186" s="35" t="s">
        <v>263</v>
      </c>
    </row>
    <row r="187" spans="1:21" ht="15.75" customHeight="1">
      <c r="A187" s="35">
        <v>31</v>
      </c>
      <c r="B187" s="35" t="s">
        <v>257</v>
      </c>
      <c r="C187" s="35" t="s">
        <v>341</v>
      </c>
      <c r="D187" s="39" t="s">
        <v>484</v>
      </c>
      <c r="E187" s="40">
        <v>44573</v>
      </c>
      <c r="F187" s="35">
        <v>2</v>
      </c>
      <c r="G187" s="35" t="s">
        <v>451</v>
      </c>
      <c r="H187" s="35" t="s">
        <v>43</v>
      </c>
      <c r="I187" s="35">
        <v>556</v>
      </c>
      <c r="J187" s="35">
        <v>14</v>
      </c>
      <c r="K187" s="35">
        <v>0.4</v>
      </c>
      <c r="L187" s="35">
        <v>84</v>
      </c>
      <c r="M187" s="35">
        <f t="shared" si="1"/>
        <v>74</v>
      </c>
      <c r="N187" s="35">
        <v>26</v>
      </c>
      <c r="O187" s="35">
        <v>48</v>
      </c>
      <c r="P187" s="35"/>
      <c r="Q187" s="35" t="s">
        <v>487</v>
      </c>
      <c r="R187" s="35">
        <v>5901</v>
      </c>
      <c r="S187" s="35">
        <v>3221886800</v>
      </c>
      <c r="T187" s="35" t="s">
        <v>268</v>
      </c>
      <c r="U187" s="35" t="s">
        <v>263</v>
      </c>
    </row>
    <row r="188" spans="1:21" ht="15.75" customHeight="1">
      <c r="A188" s="35">
        <v>32</v>
      </c>
      <c r="B188" s="35" t="s">
        <v>257</v>
      </c>
      <c r="C188" s="35" t="s">
        <v>341</v>
      </c>
      <c r="D188" s="39" t="s">
        <v>484</v>
      </c>
      <c r="E188" s="40">
        <v>44573</v>
      </c>
      <c r="F188" s="35">
        <v>2</v>
      </c>
      <c r="G188" s="35" t="s">
        <v>451</v>
      </c>
      <c r="H188" s="35" t="s">
        <v>43</v>
      </c>
      <c r="I188" s="35">
        <v>570</v>
      </c>
      <c r="J188" s="35">
        <v>3</v>
      </c>
      <c r="K188" s="35">
        <v>0.2</v>
      </c>
      <c r="L188" s="35">
        <v>58</v>
      </c>
      <c r="M188" s="35">
        <f t="shared" si="1"/>
        <v>52</v>
      </c>
      <c r="N188" s="35">
        <v>15</v>
      </c>
      <c r="O188" s="35">
        <v>37</v>
      </c>
      <c r="P188" s="35"/>
      <c r="Q188" s="35" t="s">
        <v>488</v>
      </c>
      <c r="R188" s="35">
        <v>3463</v>
      </c>
      <c r="S188" s="35">
        <v>3221886800</v>
      </c>
      <c r="T188" s="35" t="s">
        <v>262</v>
      </c>
      <c r="U188" s="35" t="s">
        <v>263</v>
      </c>
    </row>
    <row r="189" spans="1:21" ht="15.75" customHeight="1">
      <c r="A189" s="35">
        <v>33</v>
      </c>
      <c r="B189" s="35" t="s">
        <v>257</v>
      </c>
      <c r="C189" s="35" t="s">
        <v>341</v>
      </c>
      <c r="D189" s="39" t="s">
        <v>484</v>
      </c>
      <c r="E189" s="40">
        <v>44573</v>
      </c>
      <c r="F189" s="35">
        <v>2</v>
      </c>
      <c r="G189" s="35" t="s">
        <v>451</v>
      </c>
      <c r="H189" s="35" t="s">
        <v>43</v>
      </c>
      <c r="I189" s="35">
        <v>585</v>
      </c>
      <c r="J189" s="35">
        <v>3</v>
      </c>
      <c r="K189" s="35">
        <v>0.2</v>
      </c>
      <c r="L189" s="35">
        <v>56</v>
      </c>
      <c r="M189" s="35">
        <f t="shared" si="1"/>
        <v>51</v>
      </c>
      <c r="N189" s="35">
        <v>3</v>
      </c>
      <c r="O189" s="35">
        <v>48</v>
      </c>
      <c r="P189" s="35"/>
      <c r="Q189" s="35" t="s">
        <v>489</v>
      </c>
      <c r="R189" s="35">
        <v>1195</v>
      </c>
      <c r="S189" s="35">
        <v>3221886800</v>
      </c>
      <c r="T189" s="35" t="s">
        <v>262</v>
      </c>
      <c r="U189" s="35" t="s">
        <v>263</v>
      </c>
    </row>
    <row r="190" spans="1:21" ht="15.75" customHeight="1">
      <c r="A190" s="35">
        <v>34</v>
      </c>
      <c r="B190" s="35" t="s">
        <v>257</v>
      </c>
      <c r="C190" s="35" t="s">
        <v>258</v>
      </c>
      <c r="D190" s="39" t="s">
        <v>490</v>
      </c>
      <c r="E190" s="40">
        <v>44574</v>
      </c>
      <c r="F190" s="35">
        <v>2</v>
      </c>
      <c r="G190" s="35" t="s">
        <v>451</v>
      </c>
      <c r="H190" s="35" t="s">
        <v>43</v>
      </c>
      <c r="I190" s="35">
        <v>667</v>
      </c>
      <c r="J190" s="35">
        <v>13</v>
      </c>
      <c r="K190" s="35">
        <v>0.2</v>
      </c>
      <c r="L190" s="35">
        <v>70</v>
      </c>
      <c r="M190" s="35">
        <f t="shared" si="1"/>
        <v>64</v>
      </c>
      <c r="N190" s="35">
        <v>20</v>
      </c>
      <c r="O190" s="35">
        <v>44</v>
      </c>
      <c r="P190" s="35"/>
      <c r="Q190" s="35" t="s">
        <v>491</v>
      </c>
      <c r="R190" s="35">
        <v>5582</v>
      </c>
      <c r="S190" s="35">
        <v>3221886800</v>
      </c>
      <c r="T190" s="35" t="s">
        <v>262</v>
      </c>
      <c r="U190" s="35" t="s">
        <v>263</v>
      </c>
    </row>
    <row r="191" spans="1:21" ht="15.75" customHeight="1">
      <c r="A191" s="35">
        <v>35</v>
      </c>
      <c r="B191" s="35" t="s">
        <v>257</v>
      </c>
      <c r="C191" s="35" t="s">
        <v>258</v>
      </c>
      <c r="D191" s="39" t="s">
        <v>490</v>
      </c>
      <c r="E191" s="40">
        <v>44574</v>
      </c>
      <c r="F191" s="35">
        <v>2</v>
      </c>
      <c r="G191" s="35" t="s">
        <v>451</v>
      </c>
      <c r="H191" s="35" t="s">
        <v>43</v>
      </c>
      <c r="I191" s="35">
        <v>669</v>
      </c>
      <c r="J191" s="35">
        <v>1</v>
      </c>
      <c r="K191" s="35">
        <v>0.2</v>
      </c>
      <c r="L191" s="35">
        <v>39</v>
      </c>
      <c r="M191" s="35">
        <f t="shared" si="1"/>
        <v>35</v>
      </c>
      <c r="N191" s="35">
        <v>16</v>
      </c>
      <c r="O191" s="35">
        <v>19</v>
      </c>
      <c r="P191" s="35"/>
      <c r="Q191" s="35" t="s">
        <v>492</v>
      </c>
      <c r="R191" s="35">
        <v>3712</v>
      </c>
      <c r="S191" s="35">
        <v>3221886800</v>
      </c>
      <c r="T191" s="35" t="s">
        <v>262</v>
      </c>
      <c r="U191" s="35" t="s">
        <v>263</v>
      </c>
    </row>
    <row r="192" spans="1:21" ht="15.75" customHeight="1">
      <c r="A192" s="35">
        <v>36</v>
      </c>
      <c r="B192" s="35" t="s">
        <v>257</v>
      </c>
      <c r="C192" s="35" t="s">
        <v>258</v>
      </c>
      <c r="D192" s="39" t="s">
        <v>490</v>
      </c>
      <c r="E192" s="40">
        <v>44574</v>
      </c>
      <c r="F192" s="35">
        <v>2</v>
      </c>
      <c r="G192" s="35" t="s">
        <v>451</v>
      </c>
      <c r="H192" s="35" t="s">
        <v>43</v>
      </c>
      <c r="I192" s="35">
        <v>685</v>
      </c>
      <c r="J192" s="35">
        <v>11</v>
      </c>
      <c r="K192" s="35">
        <v>0.9</v>
      </c>
      <c r="L192" s="35">
        <v>200</v>
      </c>
      <c r="M192" s="35">
        <f t="shared" si="1"/>
        <v>184</v>
      </c>
      <c r="N192" s="35">
        <v>88</v>
      </c>
      <c r="O192" s="35">
        <v>96</v>
      </c>
      <c r="P192" s="35"/>
      <c r="Q192" s="35" t="s">
        <v>493</v>
      </c>
      <c r="R192" s="35">
        <v>25196</v>
      </c>
      <c r="S192" s="35">
        <v>3221886800</v>
      </c>
      <c r="T192" s="35" t="s">
        <v>274</v>
      </c>
      <c r="U192" s="35" t="s">
        <v>263</v>
      </c>
    </row>
    <row r="193" spans="1:21" ht="15.75" customHeight="1">
      <c r="A193" s="35">
        <v>37</v>
      </c>
      <c r="B193" s="35" t="s">
        <v>257</v>
      </c>
      <c r="C193" s="35" t="s">
        <v>258</v>
      </c>
      <c r="D193" s="39" t="s">
        <v>490</v>
      </c>
      <c r="E193" s="40">
        <v>44574</v>
      </c>
      <c r="F193" s="35">
        <v>2</v>
      </c>
      <c r="G193" s="35" t="s">
        <v>451</v>
      </c>
      <c r="H193" s="35" t="s">
        <v>43</v>
      </c>
      <c r="I193" s="35">
        <v>691</v>
      </c>
      <c r="J193" s="35">
        <v>3</v>
      </c>
      <c r="K193" s="35">
        <v>0.1</v>
      </c>
      <c r="L193" s="35">
        <v>28</v>
      </c>
      <c r="M193" s="35">
        <f t="shared" si="1"/>
        <v>25</v>
      </c>
      <c r="N193" s="35">
        <v>10</v>
      </c>
      <c r="O193" s="35">
        <v>15</v>
      </c>
      <c r="P193" s="35"/>
      <c r="Q193" s="35" t="s">
        <v>494</v>
      </c>
      <c r="R193" s="35">
        <v>2731</v>
      </c>
      <c r="S193" s="35">
        <v>3221886800</v>
      </c>
      <c r="T193" s="35" t="s">
        <v>274</v>
      </c>
      <c r="U193" s="35" t="s">
        <v>263</v>
      </c>
    </row>
    <row r="194" spans="1:21" ht="15.75" customHeight="1">
      <c r="A194" s="35">
        <v>38</v>
      </c>
      <c r="B194" s="35" t="s">
        <v>257</v>
      </c>
      <c r="C194" s="35" t="s">
        <v>258</v>
      </c>
      <c r="D194" s="39" t="s">
        <v>490</v>
      </c>
      <c r="E194" s="40">
        <v>44574</v>
      </c>
      <c r="F194" s="35">
        <v>2</v>
      </c>
      <c r="G194" s="35" t="s">
        <v>451</v>
      </c>
      <c r="H194" s="35" t="s">
        <v>43</v>
      </c>
      <c r="I194" s="35">
        <v>691</v>
      </c>
      <c r="J194" s="35">
        <v>9</v>
      </c>
      <c r="K194" s="35">
        <v>0.3</v>
      </c>
      <c r="L194" s="35">
        <v>38</v>
      </c>
      <c r="M194" s="35">
        <f t="shared" si="1"/>
        <v>35</v>
      </c>
      <c r="N194" s="35">
        <v>11</v>
      </c>
      <c r="O194" s="35">
        <v>24</v>
      </c>
      <c r="P194" s="35"/>
      <c r="Q194" s="35" t="s">
        <v>495</v>
      </c>
      <c r="R194" s="35">
        <v>3219</v>
      </c>
      <c r="S194" s="35">
        <v>3221886800</v>
      </c>
      <c r="T194" s="35" t="s">
        <v>274</v>
      </c>
      <c r="U194" s="35" t="s">
        <v>263</v>
      </c>
    </row>
    <row r="195" spans="1:21" ht="15.75" customHeight="1">
      <c r="A195" s="35">
        <v>39</v>
      </c>
      <c r="B195" s="35" t="s">
        <v>257</v>
      </c>
      <c r="C195" s="35" t="s">
        <v>496</v>
      </c>
      <c r="D195" s="39" t="s">
        <v>497</v>
      </c>
      <c r="E195" s="40">
        <v>44575</v>
      </c>
      <c r="F195" s="35">
        <v>2</v>
      </c>
      <c r="G195" s="35" t="s">
        <v>451</v>
      </c>
      <c r="H195" s="35" t="s">
        <v>43</v>
      </c>
      <c r="I195" s="35">
        <v>345</v>
      </c>
      <c r="J195" s="35">
        <v>2</v>
      </c>
      <c r="K195" s="35">
        <v>0.7</v>
      </c>
      <c r="L195" s="35">
        <v>103</v>
      </c>
      <c r="M195" s="35">
        <f t="shared" si="1"/>
        <v>87</v>
      </c>
      <c r="N195" s="35">
        <v>10</v>
      </c>
      <c r="O195" s="35">
        <v>77</v>
      </c>
      <c r="P195" s="35"/>
      <c r="Q195" s="35" t="s">
        <v>498</v>
      </c>
      <c r="R195" s="35">
        <v>2463</v>
      </c>
      <c r="S195" s="35">
        <v>3221886800</v>
      </c>
      <c r="T195" s="35" t="s">
        <v>274</v>
      </c>
      <c r="U195" s="35" t="s">
        <v>263</v>
      </c>
    </row>
    <row r="196" spans="1:21" ht="15.75" customHeight="1">
      <c r="A196" s="35">
        <v>40</v>
      </c>
      <c r="B196" s="35" t="s">
        <v>257</v>
      </c>
      <c r="C196" s="35" t="s">
        <v>496</v>
      </c>
      <c r="D196" s="39" t="s">
        <v>497</v>
      </c>
      <c r="E196" s="40">
        <v>44575</v>
      </c>
      <c r="F196" s="35">
        <v>2</v>
      </c>
      <c r="G196" s="35" t="s">
        <v>451</v>
      </c>
      <c r="H196" s="35" t="s">
        <v>43</v>
      </c>
      <c r="I196" s="35">
        <v>347</v>
      </c>
      <c r="J196" s="35">
        <v>2</v>
      </c>
      <c r="K196" s="35">
        <v>0.2</v>
      </c>
      <c r="L196" s="35">
        <v>68</v>
      </c>
      <c r="M196" s="35">
        <f t="shared" si="1"/>
        <v>62</v>
      </c>
      <c r="N196" s="35">
        <v>8</v>
      </c>
      <c r="O196" s="35">
        <v>54</v>
      </c>
      <c r="P196" s="35"/>
      <c r="Q196" s="35" t="s">
        <v>499</v>
      </c>
      <c r="R196" s="35">
        <v>2549</v>
      </c>
      <c r="S196" s="35">
        <v>3221886800</v>
      </c>
      <c r="T196" s="35" t="s">
        <v>268</v>
      </c>
      <c r="U196" s="35" t="s">
        <v>263</v>
      </c>
    </row>
    <row r="197" spans="1:21" ht="15.75" customHeight="1">
      <c r="A197" s="35">
        <v>41</v>
      </c>
      <c r="B197" s="35" t="s">
        <v>257</v>
      </c>
      <c r="C197" s="35" t="s">
        <v>496</v>
      </c>
      <c r="D197" s="39" t="s">
        <v>497</v>
      </c>
      <c r="E197" s="40">
        <v>44575</v>
      </c>
      <c r="F197" s="35">
        <v>2</v>
      </c>
      <c r="G197" s="35" t="s">
        <v>451</v>
      </c>
      <c r="H197" s="35" t="s">
        <v>43</v>
      </c>
      <c r="I197" s="35">
        <v>347</v>
      </c>
      <c r="J197" s="35">
        <v>12</v>
      </c>
      <c r="K197" s="35">
        <v>0.2</v>
      </c>
      <c r="L197" s="35">
        <v>75</v>
      </c>
      <c r="M197" s="35">
        <f t="shared" si="1"/>
        <v>67</v>
      </c>
      <c r="N197" s="35">
        <v>17</v>
      </c>
      <c r="O197" s="35">
        <v>50</v>
      </c>
      <c r="P197" s="35"/>
      <c r="Q197" s="35" t="s">
        <v>500</v>
      </c>
      <c r="R197" s="35">
        <v>4378</v>
      </c>
      <c r="S197" s="35">
        <v>3221886800</v>
      </c>
      <c r="T197" s="35" t="s">
        <v>274</v>
      </c>
      <c r="U197" s="35" t="s">
        <v>263</v>
      </c>
    </row>
    <row r="198" spans="1:21" ht="15.75" customHeight="1">
      <c r="A198" s="35">
        <v>42</v>
      </c>
      <c r="B198" s="35" t="s">
        <v>257</v>
      </c>
      <c r="C198" s="35" t="s">
        <v>496</v>
      </c>
      <c r="D198" s="39" t="s">
        <v>497</v>
      </c>
      <c r="E198" s="40">
        <v>44575</v>
      </c>
      <c r="F198" s="35">
        <v>2</v>
      </c>
      <c r="G198" s="35" t="s">
        <v>451</v>
      </c>
      <c r="H198" s="35" t="s">
        <v>43</v>
      </c>
      <c r="I198" s="35">
        <v>352</v>
      </c>
      <c r="J198" s="35">
        <v>2</v>
      </c>
      <c r="K198" s="35">
        <v>0.3</v>
      </c>
      <c r="L198" s="35">
        <v>37</v>
      </c>
      <c r="M198" s="35">
        <f t="shared" si="1"/>
        <v>33</v>
      </c>
      <c r="N198" s="35">
        <v>12</v>
      </c>
      <c r="O198" s="35">
        <v>21</v>
      </c>
      <c r="P198" s="35"/>
      <c r="Q198" s="35" t="s">
        <v>501</v>
      </c>
      <c r="R198" s="35">
        <v>2970</v>
      </c>
      <c r="S198" s="35">
        <v>3221886800</v>
      </c>
      <c r="T198" s="35" t="s">
        <v>262</v>
      </c>
      <c r="U198" s="35" t="s">
        <v>263</v>
      </c>
    </row>
    <row r="199" spans="1:21" ht="15.75" customHeight="1">
      <c r="A199" s="35">
        <v>43</v>
      </c>
      <c r="B199" s="35" t="s">
        <v>257</v>
      </c>
      <c r="C199" s="35" t="s">
        <v>496</v>
      </c>
      <c r="D199" s="39" t="s">
        <v>497</v>
      </c>
      <c r="E199" s="40">
        <v>44575</v>
      </c>
      <c r="F199" s="35">
        <v>2</v>
      </c>
      <c r="G199" s="35" t="s">
        <v>451</v>
      </c>
      <c r="H199" s="35" t="s">
        <v>43</v>
      </c>
      <c r="I199" s="35">
        <v>374</v>
      </c>
      <c r="J199" s="35">
        <v>11</v>
      </c>
      <c r="K199" s="35">
        <v>0.5</v>
      </c>
      <c r="L199" s="35">
        <v>90</v>
      </c>
      <c r="M199" s="35">
        <f t="shared" si="1"/>
        <v>80</v>
      </c>
      <c r="N199" s="35">
        <v>41</v>
      </c>
      <c r="O199" s="35">
        <v>39</v>
      </c>
      <c r="P199" s="35"/>
      <c r="Q199" s="35" t="s">
        <v>502</v>
      </c>
      <c r="R199" s="35">
        <v>9753</v>
      </c>
      <c r="S199" s="35">
        <v>3221886800</v>
      </c>
      <c r="T199" s="35" t="s">
        <v>274</v>
      </c>
      <c r="U199" s="35" t="s">
        <v>263</v>
      </c>
    </row>
    <row r="200" spans="1:21" ht="15.75" customHeight="1">
      <c r="A200" s="35">
        <v>44</v>
      </c>
      <c r="B200" s="35" t="s">
        <v>257</v>
      </c>
      <c r="C200" s="35" t="s">
        <v>496</v>
      </c>
      <c r="D200" s="39" t="s">
        <v>497</v>
      </c>
      <c r="E200" s="40">
        <v>44575</v>
      </c>
      <c r="F200" s="35">
        <v>2</v>
      </c>
      <c r="G200" s="35" t="s">
        <v>451</v>
      </c>
      <c r="H200" s="35" t="s">
        <v>43</v>
      </c>
      <c r="I200" s="35">
        <v>375</v>
      </c>
      <c r="J200" s="35">
        <v>9</v>
      </c>
      <c r="K200" s="35">
        <v>0.3</v>
      </c>
      <c r="L200" s="35">
        <v>38</v>
      </c>
      <c r="M200" s="35">
        <f t="shared" si="1"/>
        <v>35</v>
      </c>
      <c r="N200" s="35">
        <v>17</v>
      </c>
      <c r="O200" s="35">
        <v>18</v>
      </c>
      <c r="P200" s="35"/>
      <c r="Q200" s="35" t="s">
        <v>503</v>
      </c>
      <c r="R200" s="35">
        <v>4569</v>
      </c>
      <c r="S200" s="35">
        <v>3221886800</v>
      </c>
      <c r="T200" s="35" t="s">
        <v>268</v>
      </c>
      <c r="U200" s="35" t="s">
        <v>263</v>
      </c>
    </row>
    <row r="201" spans="1:21" ht="15.75" customHeight="1">
      <c r="A201" s="35">
        <v>45</v>
      </c>
      <c r="B201" s="35" t="s">
        <v>257</v>
      </c>
      <c r="C201" s="35" t="s">
        <v>496</v>
      </c>
      <c r="D201" s="39" t="s">
        <v>497</v>
      </c>
      <c r="E201" s="40">
        <v>44575</v>
      </c>
      <c r="F201" s="35">
        <v>2</v>
      </c>
      <c r="G201" s="35" t="s">
        <v>451</v>
      </c>
      <c r="H201" s="35" t="s">
        <v>43</v>
      </c>
      <c r="I201" s="35">
        <v>376</v>
      </c>
      <c r="J201" s="35">
        <v>5</v>
      </c>
      <c r="K201" s="35">
        <v>0.1</v>
      </c>
      <c r="L201" s="35">
        <v>23</v>
      </c>
      <c r="M201" s="35">
        <f t="shared" si="1"/>
        <v>21</v>
      </c>
      <c r="N201" s="35">
        <v>8</v>
      </c>
      <c r="O201" s="35">
        <v>13</v>
      </c>
      <c r="P201" s="35"/>
      <c r="Q201" s="35" t="s">
        <v>504</v>
      </c>
      <c r="R201" s="35">
        <v>2240</v>
      </c>
      <c r="S201" s="35">
        <v>3221886800</v>
      </c>
      <c r="T201" s="35" t="s">
        <v>268</v>
      </c>
      <c r="U201" s="35" t="s">
        <v>263</v>
      </c>
    </row>
    <row r="202" spans="1:21" ht="15.75" customHeight="1">
      <c r="A202" s="35">
        <v>46</v>
      </c>
      <c r="B202" s="35" t="s">
        <v>257</v>
      </c>
      <c r="C202" s="35" t="s">
        <v>496</v>
      </c>
      <c r="D202" s="39" t="s">
        <v>497</v>
      </c>
      <c r="E202" s="40">
        <v>44575</v>
      </c>
      <c r="F202" s="35">
        <v>2</v>
      </c>
      <c r="G202" s="35" t="s">
        <v>451</v>
      </c>
      <c r="H202" s="35" t="s">
        <v>43</v>
      </c>
      <c r="I202" s="35">
        <v>398</v>
      </c>
      <c r="J202" s="35">
        <v>9</v>
      </c>
      <c r="K202" s="35">
        <v>0.2</v>
      </c>
      <c r="L202" s="35">
        <v>63</v>
      </c>
      <c r="M202" s="35">
        <f t="shared" si="1"/>
        <v>58</v>
      </c>
      <c r="N202" s="35">
        <v>10</v>
      </c>
      <c r="O202" s="35">
        <v>48</v>
      </c>
      <c r="P202" s="35"/>
      <c r="Q202" s="35" t="s">
        <v>505</v>
      </c>
      <c r="R202" s="35">
        <v>3107</v>
      </c>
      <c r="S202" s="35">
        <v>3221886800</v>
      </c>
      <c r="T202" s="35" t="s">
        <v>262</v>
      </c>
      <c r="U202" s="35" t="s">
        <v>263</v>
      </c>
    </row>
    <row r="203" spans="1:21" ht="15.75" customHeight="1">
      <c r="A203" s="35">
        <v>47</v>
      </c>
      <c r="B203" s="35" t="s">
        <v>257</v>
      </c>
      <c r="C203" s="35" t="s">
        <v>287</v>
      </c>
      <c r="D203" s="39" t="s">
        <v>506</v>
      </c>
      <c r="E203" s="40">
        <v>44582</v>
      </c>
      <c r="F203" s="35">
        <v>2</v>
      </c>
      <c r="G203" s="35" t="s">
        <v>451</v>
      </c>
      <c r="H203" s="35" t="s">
        <v>43</v>
      </c>
      <c r="I203" s="35">
        <v>427</v>
      </c>
      <c r="J203" s="35">
        <v>7</v>
      </c>
      <c r="K203" s="35">
        <v>0.2</v>
      </c>
      <c r="L203" s="35">
        <v>31</v>
      </c>
      <c r="M203" s="35">
        <f t="shared" si="1"/>
        <v>28</v>
      </c>
      <c r="N203" s="35">
        <v>14</v>
      </c>
      <c r="O203" s="35">
        <v>14</v>
      </c>
      <c r="P203" s="35"/>
      <c r="Q203" s="35" t="s">
        <v>507</v>
      </c>
      <c r="R203" s="35">
        <v>3615</v>
      </c>
      <c r="S203" s="35">
        <v>3221886800</v>
      </c>
      <c r="T203" s="35" t="s">
        <v>274</v>
      </c>
      <c r="U203" s="35" t="s">
        <v>263</v>
      </c>
    </row>
    <row r="204" spans="1:21" ht="15.75" customHeight="1">
      <c r="A204" s="35">
        <v>48</v>
      </c>
      <c r="B204" s="35" t="s">
        <v>257</v>
      </c>
      <c r="C204" s="35" t="s">
        <v>287</v>
      </c>
      <c r="D204" s="39" t="s">
        <v>506</v>
      </c>
      <c r="E204" s="40">
        <v>44582</v>
      </c>
      <c r="F204" s="35">
        <v>2</v>
      </c>
      <c r="G204" s="35" t="s">
        <v>451</v>
      </c>
      <c r="H204" s="35" t="s">
        <v>43</v>
      </c>
      <c r="I204" s="35">
        <v>427</v>
      </c>
      <c r="J204" s="35">
        <v>9</v>
      </c>
      <c r="K204" s="35">
        <v>0.3</v>
      </c>
      <c r="L204" s="35">
        <v>36</v>
      </c>
      <c r="M204" s="35">
        <f t="shared" si="1"/>
        <v>33</v>
      </c>
      <c r="N204" s="35">
        <v>16</v>
      </c>
      <c r="O204" s="35">
        <v>17</v>
      </c>
      <c r="P204" s="35"/>
      <c r="Q204" s="35" t="s">
        <v>508</v>
      </c>
      <c r="R204" s="35">
        <v>4575</v>
      </c>
      <c r="S204" s="35">
        <v>3221886800</v>
      </c>
      <c r="T204" s="35" t="s">
        <v>274</v>
      </c>
      <c r="U204" s="35" t="s">
        <v>263</v>
      </c>
    </row>
    <row r="205" spans="1:21" ht="15.75" customHeight="1">
      <c r="A205" s="35">
        <v>49</v>
      </c>
      <c r="B205" s="35" t="s">
        <v>257</v>
      </c>
      <c r="C205" s="35" t="s">
        <v>287</v>
      </c>
      <c r="D205" s="39" t="s">
        <v>506</v>
      </c>
      <c r="E205" s="40">
        <v>44582</v>
      </c>
      <c r="F205" s="35">
        <v>2</v>
      </c>
      <c r="G205" s="35" t="s">
        <v>451</v>
      </c>
      <c r="H205" s="35" t="s">
        <v>43</v>
      </c>
      <c r="I205" s="35">
        <v>438</v>
      </c>
      <c r="J205" s="35">
        <v>4</v>
      </c>
      <c r="K205" s="35">
        <v>0.3</v>
      </c>
      <c r="L205" s="35">
        <v>33</v>
      </c>
      <c r="M205" s="35">
        <f t="shared" si="1"/>
        <v>29</v>
      </c>
      <c r="N205" s="35">
        <v>11</v>
      </c>
      <c r="O205" s="35">
        <v>18</v>
      </c>
      <c r="P205" s="35"/>
      <c r="Q205" s="35" t="s">
        <v>509</v>
      </c>
      <c r="R205" s="35">
        <v>2506</v>
      </c>
      <c r="S205" s="35">
        <v>3221886800</v>
      </c>
      <c r="T205" s="35" t="s">
        <v>274</v>
      </c>
      <c r="U205" s="35" t="s">
        <v>263</v>
      </c>
    </row>
    <row r="206" spans="1:21" ht="15.75" customHeight="1">
      <c r="A206" s="35">
        <v>50</v>
      </c>
      <c r="B206" s="35" t="s">
        <v>257</v>
      </c>
      <c r="C206" s="35" t="s">
        <v>287</v>
      </c>
      <c r="D206" s="39" t="s">
        <v>506</v>
      </c>
      <c r="E206" s="40">
        <v>44582</v>
      </c>
      <c r="F206" s="35">
        <v>2</v>
      </c>
      <c r="G206" s="35" t="s">
        <v>451</v>
      </c>
      <c r="H206" s="35" t="s">
        <v>43</v>
      </c>
      <c r="I206" s="35">
        <v>443</v>
      </c>
      <c r="J206" s="35">
        <v>3</v>
      </c>
      <c r="K206" s="35">
        <v>0.5</v>
      </c>
      <c r="L206" s="35">
        <v>90</v>
      </c>
      <c r="M206" s="35">
        <f t="shared" si="1"/>
        <v>83</v>
      </c>
      <c r="N206" s="35">
        <v>20</v>
      </c>
      <c r="O206" s="35">
        <v>63</v>
      </c>
      <c r="P206" s="35"/>
      <c r="Q206" s="35" t="s">
        <v>510</v>
      </c>
      <c r="R206" s="35">
        <v>5735</v>
      </c>
      <c r="S206" s="35">
        <v>3221886800</v>
      </c>
      <c r="T206" s="35" t="s">
        <v>274</v>
      </c>
      <c r="U206" s="35" t="s">
        <v>263</v>
      </c>
    </row>
    <row r="207" spans="1:21" ht="15.75" customHeight="1">
      <c r="A207" s="35">
        <v>51</v>
      </c>
      <c r="B207" s="35" t="s">
        <v>257</v>
      </c>
      <c r="C207" s="35" t="s">
        <v>287</v>
      </c>
      <c r="D207" s="39" t="s">
        <v>506</v>
      </c>
      <c r="E207" s="40">
        <v>44582</v>
      </c>
      <c r="F207" s="35">
        <v>2</v>
      </c>
      <c r="G207" s="35" t="s">
        <v>451</v>
      </c>
      <c r="H207" s="35" t="s">
        <v>43</v>
      </c>
      <c r="I207" s="35">
        <v>455</v>
      </c>
      <c r="J207" s="35">
        <v>7</v>
      </c>
      <c r="K207" s="35">
        <v>0.3</v>
      </c>
      <c r="L207" s="35">
        <v>93</v>
      </c>
      <c r="M207" s="35">
        <f t="shared" si="1"/>
        <v>86</v>
      </c>
      <c r="N207" s="35">
        <v>16</v>
      </c>
      <c r="O207" s="35">
        <v>70</v>
      </c>
      <c r="P207" s="35"/>
      <c r="Q207" s="35" t="s">
        <v>511</v>
      </c>
      <c r="R207" s="35">
        <v>5012</v>
      </c>
      <c r="S207" s="35">
        <v>3221886800</v>
      </c>
      <c r="T207" s="35" t="s">
        <v>274</v>
      </c>
      <c r="U207" s="35" t="s">
        <v>263</v>
      </c>
    </row>
    <row r="208" spans="1:21" ht="15.75" customHeight="1">
      <c r="A208" s="35">
        <v>52</v>
      </c>
      <c r="B208" s="35" t="s">
        <v>257</v>
      </c>
      <c r="C208" s="35" t="s">
        <v>258</v>
      </c>
      <c r="D208" s="39" t="s">
        <v>512</v>
      </c>
      <c r="E208" s="40">
        <v>44585</v>
      </c>
      <c r="F208" s="35">
        <v>2</v>
      </c>
      <c r="G208" s="35" t="s">
        <v>451</v>
      </c>
      <c r="H208" s="35" t="s">
        <v>43</v>
      </c>
      <c r="I208" s="35">
        <v>694</v>
      </c>
      <c r="J208" s="35">
        <v>1</v>
      </c>
      <c r="K208" s="35">
        <v>0.5</v>
      </c>
      <c r="L208" s="35">
        <v>80</v>
      </c>
      <c r="M208" s="35">
        <f t="shared" si="1"/>
        <v>72</v>
      </c>
      <c r="N208" s="35">
        <v>14</v>
      </c>
      <c r="O208" s="35">
        <v>58</v>
      </c>
      <c r="P208" s="35"/>
      <c r="Q208" s="35" t="s">
        <v>513</v>
      </c>
      <c r="R208" s="35">
        <v>3528</v>
      </c>
      <c r="S208" s="35">
        <v>3221886800</v>
      </c>
      <c r="T208" s="35" t="s">
        <v>268</v>
      </c>
      <c r="U208" s="35" t="s">
        <v>263</v>
      </c>
    </row>
    <row r="209" spans="1:21" ht="15.75" customHeight="1">
      <c r="A209" s="35">
        <v>53</v>
      </c>
      <c r="B209" s="35" t="s">
        <v>257</v>
      </c>
      <c r="C209" s="35" t="s">
        <v>258</v>
      </c>
      <c r="D209" s="39" t="s">
        <v>512</v>
      </c>
      <c r="E209" s="40">
        <v>44585</v>
      </c>
      <c r="F209" s="35">
        <v>2</v>
      </c>
      <c r="G209" s="35" t="s">
        <v>451</v>
      </c>
      <c r="H209" s="35" t="s">
        <v>43</v>
      </c>
      <c r="I209" s="35">
        <v>694</v>
      </c>
      <c r="J209" s="35">
        <v>2</v>
      </c>
      <c r="K209" s="35">
        <v>0.2</v>
      </c>
      <c r="L209" s="35">
        <v>41</v>
      </c>
      <c r="M209" s="35">
        <f t="shared" si="1"/>
        <v>36</v>
      </c>
      <c r="N209" s="35">
        <v>10</v>
      </c>
      <c r="O209" s="35">
        <v>26</v>
      </c>
      <c r="P209" s="35"/>
      <c r="Q209" s="35" t="s">
        <v>514</v>
      </c>
      <c r="R209" s="35">
        <v>2267</v>
      </c>
      <c r="S209" s="35">
        <v>3221886800</v>
      </c>
      <c r="T209" s="35" t="s">
        <v>268</v>
      </c>
      <c r="U209" s="35" t="s">
        <v>263</v>
      </c>
    </row>
    <row r="210" spans="1:21" ht="15.75" customHeight="1">
      <c r="A210" s="35">
        <v>54</v>
      </c>
      <c r="B210" s="35" t="s">
        <v>257</v>
      </c>
      <c r="C210" s="35" t="s">
        <v>258</v>
      </c>
      <c r="D210" s="39" t="s">
        <v>512</v>
      </c>
      <c r="E210" s="40">
        <v>44585</v>
      </c>
      <c r="F210" s="35">
        <v>2</v>
      </c>
      <c r="G210" s="35" t="s">
        <v>451</v>
      </c>
      <c r="H210" s="35" t="s">
        <v>43</v>
      </c>
      <c r="I210" s="35">
        <v>695</v>
      </c>
      <c r="J210" s="35">
        <v>16</v>
      </c>
      <c r="K210" s="35">
        <v>0.3</v>
      </c>
      <c r="L210" s="35">
        <v>102</v>
      </c>
      <c r="M210" s="35">
        <f t="shared" si="1"/>
        <v>94</v>
      </c>
      <c r="N210" s="35">
        <v>25</v>
      </c>
      <c r="O210" s="35">
        <v>69</v>
      </c>
      <c r="P210" s="35"/>
      <c r="Q210" s="35" t="s">
        <v>515</v>
      </c>
      <c r="R210" s="35">
        <v>7643</v>
      </c>
      <c r="S210" s="35">
        <v>3221886800</v>
      </c>
      <c r="T210" s="35" t="s">
        <v>268</v>
      </c>
      <c r="U210" s="35" t="s">
        <v>263</v>
      </c>
    </row>
    <row r="211" spans="1:21" ht="15.75" customHeight="1">
      <c r="A211" s="35">
        <v>55</v>
      </c>
      <c r="B211" s="35" t="s">
        <v>257</v>
      </c>
      <c r="C211" s="35" t="s">
        <v>258</v>
      </c>
      <c r="D211" s="39" t="s">
        <v>512</v>
      </c>
      <c r="E211" s="40">
        <v>44585</v>
      </c>
      <c r="F211" s="35">
        <v>2</v>
      </c>
      <c r="G211" s="35" t="s">
        <v>451</v>
      </c>
      <c r="H211" s="35" t="s">
        <v>43</v>
      </c>
      <c r="I211" s="35">
        <v>700</v>
      </c>
      <c r="J211" s="35">
        <v>9</v>
      </c>
      <c r="K211" s="35">
        <v>0.4</v>
      </c>
      <c r="L211" s="35">
        <v>129</v>
      </c>
      <c r="M211" s="35">
        <f t="shared" si="1"/>
        <v>113</v>
      </c>
      <c r="N211" s="35">
        <v>22</v>
      </c>
      <c r="O211" s="35">
        <v>91</v>
      </c>
      <c r="P211" s="35"/>
      <c r="Q211" s="35" t="s">
        <v>516</v>
      </c>
      <c r="R211" s="35">
        <v>5128</v>
      </c>
      <c r="S211" s="35">
        <v>3221886800</v>
      </c>
      <c r="T211" s="35" t="s">
        <v>274</v>
      </c>
      <c r="U211" s="35" t="s">
        <v>263</v>
      </c>
    </row>
    <row r="212" spans="1:21" ht="15.75" customHeight="1">
      <c r="A212" s="35">
        <v>56</v>
      </c>
      <c r="B212" s="35" t="s">
        <v>257</v>
      </c>
      <c r="C212" s="35" t="s">
        <v>258</v>
      </c>
      <c r="D212" s="39" t="s">
        <v>512</v>
      </c>
      <c r="E212" s="40">
        <v>44585</v>
      </c>
      <c r="F212" s="35">
        <v>2</v>
      </c>
      <c r="G212" s="35" t="s">
        <v>451</v>
      </c>
      <c r="H212" s="35" t="s">
        <v>43</v>
      </c>
      <c r="I212" s="35">
        <v>700</v>
      </c>
      <c r="J212" s="35">
        <v>11</v>
      </c>
      <c r="K212" s="35">
        <v>0.3</v>
      </c>
      <c r="L212" s="35">
        <v>100</v>
      </c>
      <c r="M212" s="35">
        <f t="shared" si="1"/>
        <v>88</v>
      </c>
      <c r="N212" s="35">
        <v>19</v>
      </c>
      <c r="O212" s="35">
        <v>69</v>
      </c>
      <c r="P212" s="35"/>
      <c r="Q212" s="35" t="s">
        <v>517</v>
      </c>
      <c r="R212" s="35">
        <v>4266</v>
      </c>
      <c r="S212" s="35">
        <v>3221886800</v>
      </c>
      <c r="T212" s="35" t="s">
        <v>274</v>
      </c>
      <c r="U212" s="35" t="s">
        <v>263</v>
      </c>
    </row>
    <row r="213" spans="1:21" ht="15.75" customHeight="1">
      <c r="A213" s="35">
        <v>57</v>
      </c>
      <c r="B213" s="35" t="s">
        <v>257</v>
      </c>
      <c r="C213" s="35" t="s">
        <v>258</v>
      </c>
      <c r="D213" s="39" t="s">
        <v>512</v>
      </c>
      <c r="E213" s="40">
        <v>44585</v>
      </c>
      <c r="F213" s="35">
        <v>2</v>
      </c>
      <c r="G213" s="35" t="s">
        <v>451</v>
      </c>
      <c r="H213" s="35" t="s">
        <v>43</v>
      </c>
      <c r="I213" s="35">
        <v>706</v>
      </c>
      <c r="J213" s="35">
        <v>1</v>
      </c>
      <c r="K213" s="35">
        <v>0.5</v>
      </c>
      <c r="L213" s="35">
        <v>82</v>
      </c>
      <c r="M213" s="35">
        <f t="shared" si="1"/>
        <v>74</v>
      </c>
      <c r="N213" s="35">
        <v>34</v>
      </c>
      <c r="O213" s="35">
        <v>40</v>
      </c>
      <c r="P213" s="35"/>
      <c r="Q213" s="35" t="s">
        <v>518</v>
      </c>
      <c r="R213" s="35">
        <v>9268</v>
      </c>
      <c r="S213" s="35">
        <v>3221886800</v>
      </c>
      <c r="T213" s="35" t="s">
        <v>268</v>
      </c>
      <c r="U213" s="35" t="s">
        <v>263</v>
      </c>
    </row>
    <row r="214" spans="1:21" ht="15.75" customHeight="1">
      <c r="A214" s="35">
        <v>58</v>
      </c>
      <c r="B214" s="35" t="s">
        <v>257</v>
      </c>
      <c r="C214" s="35" t="s">
        <v>258</v>
      </c>
      <c r="D214" s="39" t="s">
        <v>512</v>
      </c>
      <c r="E214" s="40">
        <v>44585</v>
      </c>
      <c r="F214" s="35">
        <v>2</v>
      </c>
      <c r="G214" s="35" t="s">
        <v>451</v>
      </c>
      <c r="H214" s="35" t="s">
        <v>43</v>
      </c>
      <c r="I214" s="35">
        <v>713</v>
      </c>
      <c r="J214" s="35">
        <v>16</v>
      </c>
      <c r="K214" s="35">
        <v>0.3</v>
      </c>
      <c r="L214" s="35">
        <v>80</v>
      </c>
      <c r="M214" s="35">
        <f t="shared" si="1"/>
        <v>73</v>
      </c>
      <c r="N214" s="35">
        <v>35</v>
      </c>
      <c r="O214" s="35">
        <v>38</v>
      </c>
      <c r="P214" s="35"/>
      <c r="Q214" s="35" t="s">
        <v>519</v>
      </c>
      <c r="R214" s="35">
        <v>10206</v>
      </c>
      <c r="S214" s="35">
        <v>3221886800</v>
      </c>
      <c r="T214" s="35" t="s">
        <v>274</v>
      </c>
      <c r="U214" s="35" t="s">
        <v>263</v>
      </c>
    </row>
    <row r="215" spans="1:21" ht="15.75" customHeight="1">
      <c r="A215" s="35">
        <v>59</v>
      </c>
      <c r="B215" s="35" t="s">
        <v>257</v>
      </c>
      <c r="C215" s="35" t="s">
        <v>258</v>
      </c>
      <c r="D215" s="39" t="s">
        <v>512</v>
      </c>
      <c r="E215" s="40">
        <v>44585</v>
      </c>
      <c r="F215" s="35">
        <v>2</v>
      </c>
      <c r="G215" s="35" t="s">
        <v>451</v>
      </c>
      <c r="H215" s="35" t="s">
        <v>43</v>
      </c>
      <c r="I215" s="35">
        <v>716</v>
      </c>
      <c r="J215" s="35">
        <v>2</v>
      </c>
      <c r="K215" s="35">
        <v>0.7</v>
      </c>
      <c r="L215" s="35">
        <v>130</v>
      </c>
      <c r="M215" s="35">
        <f t="shared" si="1"/>
        <v>118</v>
      </c>
      <c r="N215" s="35">
        <v>64</v>
      </c>
      <c r="O215" s="35">
        <v>54</v>
      </c>
      <c r="P215" s="35"/>
      <c r="Q215" s="35" t="s">
        <v>520</v>
      </c>
      <c r="R215" s="35">
        <v>17867</v>
      </c>
      <c r="S215" s="35">
        <v>3221886800</v>
      </c>
      <c r="T215" s="35" t="s">
        <v>268</v>
      </c>
      <c r="U215" s="35" t="s">
        <v>263</v>
      </c>
    </row>
    <row r="216" spans="1:21" ht="15.75" customHeight="1">
      <c r="A216" s="35">
        <v>60</v>
      </c>
      <c r="B216" s="35" t="s">
        <v>257</v>
      </c>
      <c r="C216" s="35" t="s">
        <v>258</v>
      </c>
      <c r="D216" s="39" t="s">
        <v>512</v>
      </c>
      <c r="E216" s="40">
        <v>44585</v>
      </c>
      <c r="F216" s="35">
        <v>2</v>
      </c>
      <c r="G216" s="35" t="s">
        <v>451</v>
      </c>
      <c r="H216" s="35" t="s">
        <v>43</v>
      </c>
      <c r="I216" s="35">
        <v>720</v>
      </c>
      <c r="J216" s="35">
        <v>13</v>
      </c>
      <c r="K216" s="35">
        <v>0.4</v>
      </c>
      <c r="L216" s="35">
        <v>72</v>
      </c>
      <c r="M216" s="35">
        <f t="shared" si="1"/>
        <v>66</v>
      </c>
      <c r="N216" s="35">
        <v>23</v>
      </c>
      <c r="O216" s="35">
        <v>43</v>
      </c>
      <c r="P216" s="35"/>
      <c r="Q216" s="35" t="s">
        <v>521</v>
      </c>
      <c r="R216" s="35">
        <v>6704</v>
      </c>
      <c r="S216" s="35">
        <v>3221810100</v>
      </c>
      <c r="T216" s="35" t="s">
        <v>268</v>
      </c>
      <c r="U216" s="35" t="s">
        <v>83</v>
      </c>
    </row>
    <row r="217" spans="1:21" ht="15.75" customHeight="1">
      <c r="A217" s="35">
        <v>61</v>
      </c>
      <c r="B217" s="35" t="s">
        <v>257</v>
      </c>
      <c r="C217" s="35" t="s">
        <v>258</v>
      </c>
      <c r="D217" s="39" t="s">
        <v>512</v>
      </c>
      <c r="E217" s="40">
        <v>44585</v>
      </c>
      <c r="F217" s="35">
        <v>2</v>
      </c>
      <c r="G217" s="35" t="s">
        <v>451</v>
      </c>
      <c r="H217" s="35" t="s">
        <v>43</v>
      </c>
      <c r="I217" s="35">
        <v>726</v>
      </c>
      <c r="J217" s="35">
        <v>3</v>
      </c>
      <c r="K217" s="35">
        <v>0.8</v>
      </c>
      <c r="L217" s="35">
        <v>147</v>
      </c>
      <c r="M217" s="35">
        <f t="shared" si="1"/>
        <v>134</v>
      </c>
      <c r="N217" s="35">
        <v>43</v>
      </c>
      <c r="O217" s="35">
        <v>91</v>
      </c>
      <c r="P217" s="35"/>
      <c r="Q217" s="35" t="s">
        <v>522</v>
      </c>
      <c r="R217" s="35">
        <v>12310</v>
      </c>
      <c r="S217" s="35">
        <v>3221810100</v>
      </c>
      <c r="T217" s="35" t="s">
        <v>268</v>
      </c>
      <c r="U217" s="35" t="s">
        <v>83</v>
      </c>
    </row>
    <row r="218" spans="1:21" ht="15.75" customHeight="1">
      <c r="A218" s="35">
        <v>62</v>
      </c>
      <c r="B218" s="35" t="s">
        <v>257</v>
      </c>
      <c r="C218" s="35" t="s">
        <v>338</v>
      </c>
      <c r="D218" s="39" t="s">
        <v>523</v>
      </c>
      <c r="E218" s="40">
        <v>44586</v>
      </c>
      <c r="F218" s="35">
        <v>2</v>
      </c>
      <c r="G218" s="35" t="s">
        <v>451</v>
      </c>
      <c r="H218" s="35" t="s">
        <v>43</v>
      </c>
      <c r="I218" s="35">
        <v>244</v>
      </c>
      <c r="J218" s="35">
        <v>2</v>
      </c>
      <c r="K218" s="35">
        <v>0.2</v>
      </c>
      <c r="L218" s="35">
        <v>102</v>
      </c>
      <c r="M218" s="35">
        <f t="shared" si="1"/>
        <v>90</v>
      </c>
      <c r="N218" s="35">
        <v>32</v>
      </c>
      <c r="O218" s="35">
        <v>58</v>
      </c>
      <c r="P218" s="35"/>
      <c r="Q218" s="35" t="s">
        <v>524</v>
      </c>
      <c r="R218" s="35">
        <v>7480</v>
      </c>
      <c r="S218" s="35">
        <v>3221886800</v>
      </c>
      <c r="T218" s="35" t="s">
        <v>274</v>
      </c>
      <c r="U218" s="35" t="s">
        <v>263</v>
      </c>
    </row>
    <row r="219" spans="1:21" ht="15.75" customHeight="1">
      <c r="A219" s="35">
        <v>63</v>
      </c>
      <c r="B219" s="35" t="s">
        <v>257</v>
      </c>
      <c r="C219" s="35" t="s">
        <v>338</v>
      </c>
      <c r="D219" s="39" t="s">
        <v>523</v>
      </c>
      <c r="E219" s="40">
        <v>44586</v>
      </c>
      <c r="F219" s="35">
        <v>2</v>
      </c>
      <c r="G219" s="35" t="s">
        <v>451</v>
      </c>
      <c r="H219" s="35" t="s">
        <v>43</v>
      </c>
      <c r="I219" s="35">
        <v>278</v>
      </c>
      <c r="J219" s="35">
        <v>2</v>
      </c>
      <c r="K219" s="35">
        <v>0.3</v>
      </c>
      <c r="L219" s="35">
        <v>48</v>
      </c>
      <c r="M219" s="35">
        <f t="shared" si="1"/>
        <v>43</v>
      </c>
      <c r="N219" s="35">
        <v>20</v>
      </c>
      <c r="O219" s="35">
        <v>23</v>
      </c>
      <c r="P219" s="35"/>
      <c r="Q219" s="35" t="s">
        <v>525</v>
      </c>
      <c r="R219" s="35">
        <v>4855</v>
      </c>
      <c r="S219" s="35">
        <v>3221886800</v>
      </c>
      <c r="T219" s="35" t="s">
        <v>274</v>
      </c>
      <c r="U219" s="35" t="s">
        <v>263</v>
      </c>
    </row>
    <row r="220" spans="1:21" ht="15.75" customHeight="1">
      <c r="A220" s="35">
        <v>64</v>
      </c>
      <c r="B220" s="35" t="s">
        <v>257</v>
      </c>
      <c r="C220" s="35" t="s">
        <v>265</v>
      </c>
      <c r="D220" s="39" t="s">
        <v>526</v>
      </c>
      <c r="E220" s="40">
        <v>44588</v>
      </c>
      <c r="F220" s="35">
        <v>2</v>
      </c>
      <c r="G220" s="35" t="s">
        <v>451</v>
      </c>
      <c r="H220" s="35" t="s">
        <v>43</v>
      </c>
      <c r="I220" s="35">
        <v>88</v>
      </c>
      <c r="J220" s="35">
        <v>9</v>
      </c>
      <c r="K220" s="35">
        <v>0.2</v>
      </c>
      <c r="L220" s="35">
        <v>74</v>
      </c>
      <c r="M220" s="35">
        <f t="shared" si="1"/>
        <v>64</v>
      </c>
      <c r="N220" s="35">
        <v>5</v>
      </c>
      <c r="O220" s="35">
        <v>59</v>
      </c>
      <c r="P220" s="35"/>
      <c r="Q220" s="35" t="s">
        <v>527</v>
      </c>
      <c r="R220" s="35">
        <v>1451</v>
      </c>
      <c r="S220" s="35">
        <v>3221886800</v>
      </c>
      <c r="T220" s="35" t="s">
        <v>274</v>
      </c>
      <c r="U220" s="35" t="s">
        <v>263</v>
      </c>
    </row>
    <row r="221" spans="1:21" ht="15.75" customHeight="1">
      <c r="A221" s="35">
        <v>65</v>
      </c>
      <c r="B221" s="35" t="s">
        <v>257</v>
      </c>
      <c r="C221" s="35" t="s">
        <v>265</v>
      </c>
      <c r="D221" s="39" t="s">
        <v>526</v>
      </c>
      <c r="E221" s="40">
        <v>44588</v>
      </c>
      <c r="F221" s="35">
        <v>2</v>
      </c>
      <c r="G221" s="35" t="s">
        <v>451</v>
      </c>
      <c r="H221" s="35" t="s">
        <v>43</v>
      </c>
      <c r="I221" s="35">
        <v>88</v>
      </c>
      <c r="J221" s="35">
        <v>9</v>
      </c>
      <c r="K221" s="35">
        <v>0.6</v>
      </c>
      <c r="L221" s="35">
        <v>141</v>
      </c>
      <c r="M221" s="35">
        <f t="shared" si="1"/>
        <v>125</v>
      </c>
      <c r="N221" s="35">
        <v>35</v>
      </c>
      <c r="O221" s="35">
        <v>90</v>
      </c>
      <c r="P221" s="35"/>
      <c r="Q221" s="35" t="s">
        <v>528</v>
      </c>
      <c r="R221" s="35">
        <v>8653</v>
      </c>
      <c r="S221" s="35">
        <v>3221886800</v>
      </c>
      <c r="T221" s="35" t="s">
        <v>268</v>
      </c>
      <c r="U221" s="35" t="s">
        <v>263</v>
      </c>
    </row>
    <row r="222" spans="1:21" ht="15.75" customHeight="1">
      <c r="A222" s="35">
        <v>66</v>
      </c>
      <c r="B222" s="35" t="s">
        <v>257</v>
      </c>
      <c r="C222" s="35" t="s">
        <v>265</v>
      </c>
      <c r="D222" s="39" t="s">
        <v>526</v>
      </c>
      <c r="E222" s="40">
        <v>44588</v>
      </c>
      <c r="F222" s="35">
        <v>2</v>
      </c>
      <c r="G222" s="35" t="s">
        <v>451</v>
      </c>
      <c r="H222" s="35" t="s">
        <v>43</v>
      </c>
      <c r="I222" s="35">
        <v>88</v>
      </c>
      <c r="J222" s="35">
        <v>10</v>
      </c>
      <c r="K222" s="35">
        <v>0.1</v>
      </c>
      <c r="L222" s="35">
        <v>49</v>
      </c>
      <c r="M222" s="35">
        <f t="shared" si="1"/>
        <v>42</v>
      </c>
      <c r="N222" s="35">
        <v>1</v>
      </c>
      <c r="O222" s="35">
        <v>41</v>
      </c>
      <c r="P222" s="35"/>
      <c r="Q222" s="35" t="s">
        <v>529</v>
      </c>
      <c r="R222" s="35">
        <v>534</v>
      </c>
      <c r="S222" s="35">
        <v>3221886800</v>
      </c>
      <c r="T222" s="35" t="s">
        <v>274</v>
      </c>
      <c r="U222" s="35" t="s">
        <v>263</v>
      </c>
    </row>
    <row r="223" spans="1:21" ht="15.75" customHeight="1">
      <c r="A223" s="35">
        <v>67</v>
      </c>
      <c r="B223" s="35" t="s">
        <v>257</v>
      </c>
      <c r="C223" s="35" t="s">
        <v>265</v>
      </c>
      <c r="D223" s="39" t="s">
        <v>526</v>
      </c>
      <c r="E223" s="40">
        <v>44588</v>
      </c>
      <c r="F223" s="35">
        <v>2</v>
      </c>
      <c r="G223" s="35" t="s">
        <v>451</v>
      </c>
      <c r="H223" s="35" t="s">
        <v>43</v>
      </c>
      <c r="I223" s="35">
        <v>94</v>
      </c>
      <c r="J223" s="35">
        <v>7</v>
      </c>
      <c r="K223" s="35">
        <v>0.3</v>
      </c>
      <c r="L223" s="35">
        <v>93</v>
      </c>
      <c r="M223" s="35">
        <f t="shared" si="1"/>
        <v>86</v>
      </c>
      <c r="N223" s="35">
        <v>21</v>
      </c>
      <c r="O223" s="35">
        <v>65</v>
      </c>
      <c r="P223" s="35"/>
      <c r="Q223" s="35" t="s">
        <v>530</v>
      </c>
      <c r="R223" s="35">
        <v>6489</v>
      </c>
      <c r="S223" s="35">
        <v>3221886800</v>
      </c>
      <c r="T223" s="35" t="s">
        <v>268</v>
      </c>
      <c r="U223" s="35" t="s">
        <v>263</v>
      </c>
    </row>
    <row r="224" spans="1:21" ht="15.75" customHeight="1">
      <c r="A224" s="35">
        <v>68</v>
      </c>
      <c r="B224" s="35" t="s">
        <v>257</v>
      </c>
      <c r="C224" s="35" t="s">
        <v>334</v>
      </c>
      <c r="D224" s="39" t="s">
        <v>531</v>
      </c>
      <c r="E224" s="40">
        <v>44588</v>
      </c>
      <c r="F224" s="35">
        <v>2</v>
      </c>
      <c r="G224" s="35" t="s">
        <v>451</v>
      </c>
      <c r="H224" s="35" t="s">
        <v>43</v>
      </c>
      <c r="I224" s="35">
        <v>741</v>
      </c>
      <c r="J224" s="35">
        <v>4</v>
      </c>
      <c r="K224" s="35">
        <v>0.3</v>
      </c>
      <c r="L224" s="35">
        <v>100</v>
      </c>
      <c r="M224" s="35">
        <f t="shared" si="1"/>
        <v>90</v>
      </c>
      <c r="N224" s="35">
        <v>11</v>
      </c>
      <c r="O224" s="35">
        <v>79</v>
      </c>
      <c r="P224" s="35"/>
      <c r="Q224" s="35" t="s">
        <v>532</v>
      </c>
      <c r="R224" s="35">
        <v>3558</v>
      </c>
      <c r="S224" s="35">
        <v>3221886800</v>
      </c>
      <c r="T224" s="35" t="s">
        <v>268</v>
      </c>
      <c r="U224" s="35" t="s">
        <v>263</v>
      </c>
    </row>
    <row r="225" spans="1:21" ht="15.75" customHeight="1">
      <c r="A225" s="35">
        <v>69</v>
      </c>
      <c r="B225" s="35" t="s">
        <v>257</v>
      </c>
      <c r="C225" s="35" t="s">
        <v>334</v>
      </c>
      <c r="D225" s="39" t="s">
        <v>531</v>
      </c>
      <c r="E225" s="40">
        <v>44588</v>
      </c>
      <c r="F225" s="35">
        <v>2</v>
      </c>
      <c r="G225" s="35" t="s">
        <v>451</v>
      </c>
      <c r="H225" s="35" t="s">
        <v>43</v>
      </c>
      <c r="I225" s="35">
        <v>748</v>
      </c>
      <c r="J225" s="35">
        <v>8</v>
      </c>
      <c r="K225" s="35">
        <v>0.2</v>
      </c>
      <c r="L225" s="35">
        <v>46</v>
      </c>
      <c r="M225" s="35">
        <f t="shared" si="1"/>
        <v>42</v>
      </c>
      <c r="N225" s="35">
        <v>24</v>
      </c>
      <c r="O225" s="35">
        <v>18</v>
      </c>
      <c r="P225" s="35"/>
      <c r="Q225" s="35" t="s">
        <v>533</v>
      </c>
      <c r="R225" s="35">
        <v>6369</v>
      </c>
      <c r="S225" s="35">
        <v>3221810100</v>
      </c>
      <c r="T225" s="35" t="s">
        <v>268</v>
      </c>
      <c r="U225" s="35" t="s">
        <v>83</v>
      </c>
    </row>
    <row r="226" spans="1:21" ht="15.75" customHeight="1">
      <c r="A226" s="35">
        <v>70</v>
      </c>
      <c r="B226" s="35" t="s">
        <v>257</v>
      </c>
      <c r="C226" s="35" t="s">
        <v>334</v>
      </c>
      <c r="D226" s="39" t="s">
        <v>531</v>
      </c>
      <c r="E226" s="40">
        <v>44588</v>
      </c>
      <c r="F226" s="35">
        <v>2</v>
      </c>
      <c r="G226" s="35" t="s">
        <v>451</v>
      </c>
      <c r="H226" s="35" t="s">
        <v>43</v>
      </c>
      <c r="I226" s="35">
        <v>750</v>
      </c>
      <c r="J226" s="35">
        <v>8</v>
      </c>
      <c r="K226" s="35">
        <v>0.2</v>
      </c>
      <c r="L226" s="35">
        <v>68</v>
      </c>
      <c r="M226" s="35">
        <f t="shared" si="1"/>
        <v>63</v>
      </c>
      <c r="N226" s="35">
        <v>11</v>
      </c>
      <c r="O226" s="35">
        <v>52</v>
      </c>
      <c r="P226" s="35"/>
      <c r="Q226" s="35" t="s">
        <v>534</v>
      </c>
      <c r="R226" s="35">
        <v>3556</v>
      </c>
      <c r="S226" s="35">
        <v>3221810100</v>
      </c>
      <c r="T226" s="35" t="s">
        <v>262</v>
      </c>
      <c r="U226" s="35" t="s">
        <v>83</v>
      </c>
    </row>
    <row r="227" spans="1:21" ht="15.75" customHeight="1">
      <c r="A227" s="35">
        <v>71</v>
      </c>
      <c r="B227" s="35" t="s">
        <v>257</v>
      </c>
      <c r="C227" s="35" t="s">
        <v>334</v>
      </c>
      <c r="D227" s="39" t="s">
        <v>531</v>
      </c>
      <c r="E227" s="40">
        <v>44588</v>
      </c>
      <c r="F227" s="35">
        <v>2</v>
      </c>
      <c r="G227" s="35" t="s">
        <v>451</v>
      </c>
      <c r="H227" s="35" t="s">
        <v>43</v>
      </c>
      <c r="I227" s="35">
        <v>750</v>
      </c>
      <c r="J227" s="35">
        <v>10</v>
      </c>
      <c r="K227" s="35">
        <v>0.1</v>
      </c>
      <c r="L227" s="35">
        <v>70</v>
      </c>
      <c r="M227" s="35">
        <f t="shared" si="1"/>
        <v>64</v>
      </c>
      <c r="N227" s="35">
        <v>27</v>
      </c>
      <c r="O227" s="35">
        <v>37</v>
      </c>
      <c r="P227" s="35"/>
      <c r="Q227" s="35" t="s">
        <v>535</v>
      </c>
      <c r="R227" s="35">
        <v>7549</v>
      </c>
      <c r="S227" s="35">
        <v>3221810100</v>
      </c>
      <c r="T227" s="35" t="s">
        <v>268</v>
      </c>
      <c r="U227" s="35" t="s">
        <v>83</v>
      </c>
    </row>
    <row r="228" spans="1:21" ht="15.75" customHeight="1">
      <c r="A228" s="35">
        <v>72</v>
      </c>
      <c r="B228" s="35" t="s">
        <v>257</v>
      </c>
      <c r="C228" s="35" t="s">
        <v>334</v>
      </c>
      <c r="D228" s="39" t="s">
        <v>531</v>
      </c>
      <c r="E228" s="40">
        <v>44588</v>
      </c>
      <c r="F228" s="35">
        <v>2</v>
      </c>
      <c r="G228" s="35" t="s">
        <v>451</v>
      </c>
      <c r="H228" s="35" t="s">
        <v>43</v>
      </c>
      <c r="I228" s="35">
        <v>773</v>
      </c>
      <c r="J228" s="35">
        <v>10</v>
      </c>
      <c r="K228" s="35">
        <v>0.3</v>
      </c>
      <c r="L228" s="35">
        <v>158</v>
      </c>
      <c r="M228" s="35">
        <f t="shared" si="1"/>
        <v>143</v>
      </c>
      <c r="N228" s="35">
        <v>66</v>
      </c>
      <c r="O228" s="35">
        <v>77</v>
      </c>
      <c r="P228" s="35"/>
      <c r="Q228" s="35" t="s">
        <v>536</v>
      </c>
      <c r="R228" s="35">
        <v>18359</v>
      </c>
      <c r="S228" s="35">
        <v>3221810100</v>
      </c>
      <c r="T228" s="35" t="s">
        <v>268</v>
      </c>
      <c r="U228" s="35" t="s">
        <v>83</v>
      </c>
    </row>
    <row r="229" spans="1:21" ht="15.75" customHeight="1">
      <c r="A229" s="35">
        <v>73</v>
      </c>
      <c r="B229" s="35" t="s">
        <v>257</v>
      </c>
      <c r="C229" s="35" t="s">
        <v>334</v>
      </c>
      <c r="D229" s="39" t="s">
        <v>531</v>
      </c>
      <c r="E229" s="40">
        <v>44588</v>
      </c>
      <c r="F229" s="35">
        <v>2</v>
      </c>
      <c r="G229" s="35" t="s">
        <v>451</v>
      </c>
      <c r="H229" s="35" t="s">
        <v>43</v>
      </c>
      <c r="I229" s="35">
        <v>775</v>
      </c>
      <c r="J229" s="35">
        <v>1</v>
      </c>
      <c r="K229" s="35">
        <v>0.4</v>
      </c>
      <c r="L229" s="35">
        <v>95</v>
      </c>
      <c r="M229" s="35">
        <f t="shared" si="1"/>
        <v>87</v>
      </c>
      <c r="N229" s="35">
        <v>38</v>
      </c>
      <c r="O229" s="35">
        <v>49</v>
      </c>
      <c r="P229" s="35"/>
      <c r="Q229" s="35" t="s">
        <v>537</v>
      </c>
      <c r="R229" s="35">
        <v>10776</v>
      </c>
      <c r="S229" s="35">
        <v>3221810100</v>
      </c>
      <c r="T229" s="35" t="s">
        <v>268</v>
      </c>
      <c r="U229" s="35" t="s">
        <v>83</v>
      </c>
    </row>
    <row r="230" spans="1:21" ht="15.75" customHeight="1">
      <c r="A230" s="35">
        <v>74</v>
      </c>
      <c r="B230" s="35" t="s">
        <v>257</v>
      </c>
      <c r="C230" s="35" t="s">
        <v>334</v>
      </c>
      <c r="D230" s="39" t="s">
        <v>531</v>
      </c>
      <c r="E230" s="40">
        <v>44588</v>
      </c>
      <c r="F230" s="35">
        <v>2</v>
      </c>
      <c r="G230" s="35" t="s">
        <v>451</v>
      </c>
      <c r="H230" s="35" t="s">
        <v>43</v>
      </c>
      <c r="I230" s="35">
        <v>793</v>
      </c>
      <c r="J230" s="35">
        <v>1</v>
      </c>
      <c r="K230" s="35">
        <v>0.5</v>
      </c>
      <c r="L230" s="35">
        <v>160</v>
      </c>
      <c r="M230" s="35">
        <f t="shared" si="1"/>
        <v>146</v>
      </c>
      <c r="N230" s="35">
        <v>79</v>
      </c>
      <c r="O230" s="35">
        <v>67</v>
      </c>
      <c r="P230" s="35"/>
      <c r="Q230" s="44" t="s">
        <v>538</v>
      </c>
      <c r="R230" s="35">
        <v>22108</v>
      </c>
      <c r="S230" s="35">
        <v>3221886800</v>
      </c>
      <c r="T230" s="35" t="s">
        <v>268</v>
      </c>
      <c r="U230" s="35" t="s">
        <v>263</v>
      </c>
    </row>
    <row r="231" spans="1:21" ht="15.75" customHeight="1">
      <c r="A231" s="35">
        <v>75</v>
      </c>
      <c r="B231" s="35" t="s">
        <v>257</v>
      </c>
      <c r="C231" s="35" t="s">
        <v>334</v>
      </c>
      <c r="D231" s="39" t="s">
        <v>531</v>
      </c>
      <c r="E231" s="40">
        <v>44588</v>
      </c>
      <c r="F231" s="35">
        <v>2</v>
      </c>
      <c r="G231" s="35" t="s">
        <v>451</v>
      </c>
      <c r="H231" s="35" t="s">
        <v>43</v>
      </c>
      <c r="I231" s="35">
        <v>798</v>
      </c>
      <c r="J231" s="35">
        <v>1</v>
      </c>
      <c r="K231" s="35">
        <v>0.2</v>
      </c>
      <c r="L231" s="35">
        <v>22</v>
      </c>
      <c r="M231" s="35">
        <f t="shared" si="1"/>
        <v>20</v>
      </c>
      <c r="N231" s="35"/>
      <c r="O231" s="35">
        <v>20</v>
      </c>
      <c r="P231" s="35"/>
      <c r="Q231" s="35" t="s">
        <v>539</v>
      </c>
      <c r="R231" s="35">
        <v>169</v>
      </c>
      <c r="S231" s="35">
        <v>3221810100</v>
      </c>
      <c r="T231" s="35" t="s">
        <v>268</v>
      </c>
      <c r="U231" s="35" t="s">
        <v>83</v>
      </c>
    </row>
    <row r="232" spans="1:21" ht="15.75" customHeight="1">
      <c r="A232" s="35">
        <v>76</v>
      </c>
      <c r="B232" s="35" t="s">
        <v>257</v>
      </c>
      <c r="C232" s="35" t="s">
        <v>334</v>
      </c>
      <c r="D232" s="39" t="s">
        <v>531</v>
      </c>
      <c r="E232" s="40">
        <v>44588</v>
      </c>
      <c r="F232" s="35">
        <v>2</v>
      </c>
      <c r="G232" s="35" t="s">
        <v>451</v>
      </c>
      <c r="H232" s="35" t="s">
        <v>43</v>
      </c>
      <c r="I232" s="35">
        <v>798</v>
      </c>
      <c r="J232" s="35">
        <v>2</v>
      </c>
      <c r="K232" s="35">
        <v>0.6</v>
      </c>
      <c r="L232" s="35">
        <v>200</v>
      </c>
      <c r="M232" s="35">
        <f t="shared" si="1"/>
        <v>178</v>
      </c>
      <c r="N232" s="35">
        <v>67</v>
      </c>
      <c r="O232" s="35">
        <v>111</v>
      </c>
      <c r="P232" s="35"/>
      <c r="Q232" s="35" t="s">
        <v>540</v>
      </c>
      <c r="R232" s="35">
        <v>15406</v>
      </c>
      <c r="S232" s="35">
        <v>3221810100</v>
      </c>
      <c r="T232" s="35" t="s">
        <v>268</v>
      </c>
      <c r="U232" s="35" t="s">
        <v>83</v>
      </c>
    </row>
    <row r="233" spans="1:21" ht="15.75" customHeight="1">
      <c r="A233" s="35">
        <v>77</v>
      </c>
      <c r="B233" s="35" t="s">
        <v>257</v>
      </c>
      <c r="C233" s="35" t="s">
        <v>334</v>
      </c>
      <c r="D233" s="39" t="s">
        <v>531</v>
      </c>
      <c r="E233" s="40">
        <v>44588</v>
      </c>
      <c r="F233" s="35">
        <v>2</v>
      </c>
      <c r="G233" s="35" t="s">
        <v>451</v>
      </c>
      <c r="H233" s="35" t="s">
        <v>43</v>
      </c>
      <c r="I233" s="35">
        <v>799</v>
      </c>
      <c r="J233" s="35">
        <v>8</v>
      </c>
      <c r="K233" s="35">
        <v>0.2</v>
      </c>
      <c r="L233" s="35">
        <v>58</v>
      </c>
      <c r="M233" s="35">
        <f t="shared" si="1"/>
        <v>52</v>
      </c>
      <c r="N233" s="35">
        <v>23</v>
      </c>
      <c r="O233" s="35">
        <v>29</v>
      </c>
      <c r="P233" s="35"/>
      <c r="Q233" s="35" t="s">
        <v>541</v>
      </c>
      <c r="R233" s="35">
        <v>5819</v>
      </c>
      <c r="S233" s="35">
        <v>3221810100</v>
      </c>
      <c r="T233" s="35" t="s">
        <v>268</v>
      </c>
      <c r="U233" s="35" t="s">
        <v>83</v>
      </c>
    </row>
    <row r="234" spans="1:21" ht="15.75" customHeight="1">
      <c r="A234" s="35">
        <v>78</v>
      </c>
      <c r="B234" s="35" t="s">
        <v>257</v>
      </c>
      <c r="C234" s="35" t="s">
        <v>334</v>
      </c>
      <c r="D234" s="39" t="s">
        <v>531</v>
      </c>
      <c r="E234" s="40">
        <v>44588</v>
      </c>
      <c r="F234" s="35">
        <v>2</v>
      </c>
      <c r="G234" s="35" t="s">
        <v>451</v>
      </c>
      <c r="H234" s="35" t="s">
        <v>43</v>
      </c>
      <c r="I234" s="35">
        <v>811</v>
      </c>
      <c r="J234" s="35">
        <v>2</v>
      </c>
      <c r="K234" s="35">
        <v>0.3</v>
      </c>
      <c r="L234" s="35">
        <v>88</v>
      </c>
      <c r="M234" s="35">
        <f t="shared" si="1"/>
        <v>78</v>
      </c>
      <c r="N234" s="35">
        <v>22</v>
      </c>
      <c r="O234" s="35">
        <v>56</v>
      </c>
      <c r="P234" s="35"/>
      <c r="Q234" s="35" t="s">
        <v>542</v>
      </c>
      <c r="R234" s="35">
        <v>5178</v>
      </c>
      <c r="S234" s="35">
        <v>3221886800</v>
      </c>
      <c r="T234" s="35" t="s">
        <v>268</v>
      </c>
      <c r="U234" s="35" t="s">
        <v>263</v>
      </c>
    </row>
    <row r="235" spans="1:21" ht="15.75" customHeight="1">
      <c r="A235" s="35">
        <v>79</v>
      </c>
      <c r="B235" s="35" t="s">
        <v>257</v>
      </c>
      <c r="C235" s="35" t="s">
        <v>334</v>
      </c>
      <c r="D235" s="39" t="s">
        <v>531</v>
      </c>
      <c r="E235" s="40">
        <v>44588</v>
      </c>
      <c r="F235" s="35">
        <v>2</v>
      </c>
      <c r="G235" s="35" t="s">
        <v>451</v>
      </c>
      <c r="H235" s="35" t="s">
        <v>43</v>
      </c>
      <c r="I235" s="35">
        <v>811</v>
      </c>
      <c r="J235" s="35">
        <v>2</v>
      </c>
      <c r="K235" s="35">
        <v>0.1</v>
      </c>
      <c r="L235" s="35">
        <v>21</v>
      </c>
      <c r="M235" s="35">
        <f t="shared" si="1"/>
        <v>19</v>
      </c>
      <c r="N235" s="35">
        <v>5</v>
      </c>
      <c r="O235" s="35">
        <v>14</v>
      </c>
      <c r="P235" s="35"/>
      <c r="Q235" s="35" t="s">
        <v>543</v>
      </c>
      <c r="R235" s="35">
        <v>1313</v>
      </c>
      <c r="S235" s="35">
        <v>3221886800</v>
      </c>
      <c r="T235" s="35" t="s">
        <v>268</v>
      </c>
      <c r="U235" s="35" t="s">
        <v>263</v>
      </c>
    </row>
    <row r="236" spans="1:21" ht="15.75" customHeight="1">
      <c r="A236" s="37"/>
      <c r="B236" s="36" t="s">
        <v>256</v>
      </c>
      <c r="C236" s="37"/>
      <c r="D236" s="38"/>
      <c r="E236" s="37"/>
      <c r="F236" s="37"/>
      <c r="G236" s="37"/>
      <c r="H236" s="37"/>
      <c r="I236" s="37"/>
      <c r="J236" s="37"/>
      <c r="K236" s="37">
        <f>SUM(K157:K235)</f>
        <v>28.500000000000004</v>
      </c>
      <c r="L236" s="37">
        <f>SUM(L157:L235)</f>
        <v>6087</v>
      </c>
      <c r="M236" s="37">
        <f>SUM(M157:M235)</f>
        <v>5489</v>
      </c>
      <c r="N236" s="37">
        <f>SUM(N157:N235)</f>
        <v>1889</v>
      </c>
      <c r="O236" s="37">
        <f>SUM(O157:O235)</f>
        <v>3600</v>
      </c>
      <c r="P236" s="37"/>
      <c r="Q236" s="37"/>
      <c r="R236" s="37">
        <f>SUM(R157:R235)</f>
        <v>509892</v>
      </c>
      <c r="S236" s="37"/>
      <c r="T236" s="37"/>
      <c r="U236" s="37"/>
    </row>
    <row r="237" spans="1:21" ht="15.75" customHeight="1">
      <c r="A237" s="339" t="s">
        <v>30</v>
      </c>
      <c r="B237" s="342"/>
      <c r="C237" s="342"/>
      <c r="D237" s="342"/>
      <c r="E237" s="342"/>
      <c r="F237" s="342"/>
      <c r="G237" s="342"/>
      <c r="H237" s="342"/>
      <c r="I237" s="342"/>
      <c r="J237" s="342"/>
      <c r="K237" s="342"/>
      <c r="L237" s="342"/>
      <c r="M237" s="342"/>
      <c r="N237" s="342"/>
      <c r="O237" s="342"/>
      <c r="P237" s="342"/>
      <c r="Q237" s="342"/>
      <c r="R237" s="342"/>
      <c r="S237" s="342"/>
      <c r="T237" s="342"/>
      <c r="U237" s="343"/>
    </row>
    <row r="238" spans="1:21" ht="15.75" customHeight="1">
      <c r="A238" s="35"/>
      <c r="B238" s="35"/>
      <c r="C238" s="35"/>
      <c r="D238" s="39"/>
      <c r="E238" s="35"/>
      <c r="F238" s="35"/>
      <c r="G238" s="35"/>
      <c r="H238" s="35"/>
      <c r="I238" s="35"/>
      <c r="J238" s="35"/>
      <c r="K238" s="35"/>
      <c r="L238" s="35"/>
      <c r="M238" s="35">
        <f t="shared" si="1"/>
        <v>0</v>
      </c>
      <c r="N238" s="35"/>
      <c r="O238" s="35"/>
      <c r="P238" s="35"/>
      <c r="Q238" s="35"/>
      <c r="R238" s="35"/>
      <c r="S238" s="35"/>
      <c r="T238" s="35"/>
      <c r="U238" s="35"/>
    </row>
    <row r="239" spans="1:21" ht="15.75" customHeight="1">
      <c r="A239" s="339" t="s">
        <v>544</v>
      </c>
      <c r="B239" s="342"/>
      <c r="C239" s="342"/>
      <c r="D239" s="342"/>
      <c r="E239" s="342"/>
      <c r="F239" s="342"/>
      <c r="G239" s="342"/>
      <c r="H239" s="342"/>
      <c r="I239" s="342"/>
      <c r="J239" s="342"/>
      <c r="K239" s="342"/>
      <c r="L239" s="342"/>
      <c r="M239" s="342"/>
      <c r="N239" s="342"/>
      <c r="O239" s="342"/>
      <c r="P239" s="342"/>
      <c r="Q239" s="342"/>
      <c r="R239" s="342"/>
      <c r="S239" s="342"/>
      <c r="T239" s="342"/>
      <c r="U239" s="343"/>
    </row>
    <row r="240" spans="1:21" ht="15.75" customHeight="1">
      <c r="A240" s="35"/>
      <c r="B240" s="35"/>
      <c r="C240" s="35"/>
      <c r="D240" s="39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</row>
    <row r="241" spans="1:21" ht="15.75" customHeight="1">
      <c r="A241" s="37"/>
      <c r="B241" s="36" t="s">
        <v>256</v>
      </c>
      <c r="C241" s="37"/>
      <c r="D241" s="38"/>
      <c r="E241" s="37"/>
      <c r="F241" s="37"/>
      <c r="G241" s="37"/>
      <c r="H241" s="37"/>
      <c r="I241" s="37"/>
      <c r="J241" s="37"/>
      <c r="K241" s="37">
        <f>SUM(K240:K240)</f>
        <v>0</v>
      </c>
      <c r="L241" s="37">
        <f>SUM(L240:L240)</f>
        <v>0</v>
      </c>
      <c r="M241" s="37">
        <f>SUM(M240:M240)</f>
        <v>0</v>
      </c>
      <c r="N241" s="37">
        <f>SUM(N240:N240)</f>
        <v>0</v>
      </c>
      <c r="O241" s="37">
        <f>SUM(O240:O240)</f>
        <v>0</v>
      </c>
      <c r="P241" s="37"/>
      <c r="Q241" s="37"/>
      <c r="R241" s="37">
        <f>SUM(R240:R240)</f>
        <v>0</v>
      </c>
      <c r="S241" s="37"/>
      <c r="T241" s="37"/>
      <c r="U241" s="37"/>
    </row>
    <row r="242" spans="1:21" ht="15.75" customHeight="1">
      <c r="A242" s="339" t="s">
        <v>31</v>
      </c>
      <c r="B242" s="340"/>
      <c r="C242" s="340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  <c r="U242" s="341"/>
    </row>
    <row r="243" spans="1:21" ht="15.75" customHeight="1">
      <c r="A243" s="35">
        <v>1</v>
      </c>
      <c r="B243" s="35" t="s">
        <v>257</v>
      </c>
      <c r="C243" s="35" t="s">
        <v>258</v>
      </c>
      <c r="D243" s="39" t="s">
        <v>545</v>
      </c>
      <c r="E243" s="40">
        <v>44543</v>
      </c>
      <c r="F243" s="35">
        <v>2</v>
      </c>
      <c r="G243" s="35" t="s">
        <v>546</v>
      </c>
      <c r="H243" s="35" t="s">
        <v>43</v>
      </c>
      <c r="I243" s="35">
        <v>668</v>
      </c>
      <c r="J243" s="35">
        <v>1</v>
      </c>
      <c r="K243" s="35">
        <v>0.4</v>
      </c>
      <c r="L243" s="35">
        <v>55</v>
      </c>
      <c r="M243" s="35">
        <f t="shared" ref="M243:M277" si="2">SUM(N243:O243)</f>
        <v>50</v>
      </c>
      <c r="N243" s="35">
        <v>1</v>
      </c>
      <c r="O243" s="35">
        <v>49</v>
      </c>
      <c r="P243" s="35"/>
      <c r="Q243" s="35" t="s">
        <v>547</v>
      </c>
      <c r="R243" s="35">
        <v>352</v>
      </c>
      <c r="S243" s="35">
        <v>3221886800</v>
      </c>
      <c r="T243" s="35" t="s">
        <v>262</v>
      </c>
      <c r="U243" s="35" t="s">
        <v>263</v>
      </c>
    </row>
    <row r="244" spans="1:21" ht="15.75" customHeight="1">
      <c r="A244" s="35">
        <v>2</v>
      </c>
      <c r="B244" s="35" t="s">
        <v>257</v>
      </c>
      <c r="C244" s="35" t="s">
        <v>258</v>
      </c>
      <c r="D244" s="39" t="s">
        <v>545</v>
      </c>
      <c r="E244" s="40">
        <v>44543</v>
      </c>
      <c r="F244" s="35">
        <v>2</v>
      </c>
      <c r="G244" s="35" t="s">
        <v>546</v>
      </c>
      <c r="H244" s="35" t="s">
        <v>43</v>
      </c>
      <c r="I244" s="35">
        <v>668</v>
      </c>
      <c r="J244" s="35">
        <v>16</v>
      </c>
      <c r="K244" s="35">
        <v>0.1</v>
      </c>
      <c r="L244" s="35">
        <v>11</v>
      </c>
      <c r="M244" s="35">
        <f t="shared" si="2"/>
        <v>10</v>
      </c>
      <c r="N244" s="35"/>
      <c r="O244" s="35">
        <v>10</v>
      </c>
      <c r="P244" s="35"/>
      <c r="Q244" s="35" t="s">
        <v>548</v>
      </c>
      <c r="R244" s="35">
        <v>41</v>
      </c>
      <c r="S244" s="35">
        <v>3221886800</v>
      </c>
      <c r="T244" s="35" t="s">
        <v>262</v>
      </c>
      <c r="U244" s="35" t="s">
        <v>263</v>
      </c>
    </row>
    <row r="245" spans="1:21" ht="15.75" customHeight="1">
      <c r="A245" s="35">
        <v>3</v>
      </c>
      <c r="B245" s="35" t="s">
        <v>257</v>
      </c>
      <c r="C245" s="35" t="s">
        <v>346</v>
      </c>
      <c r="D245" s="39" t="s">
        <v>549</v>
      </c>
      <c r="E245" s="40">
        <v>44566</v>
      </c>
      <c r="F245" s="35">
        <v>2</v>
      </c>
      <c r="G245" s="35" t="s">
        <v>546</v>
      </c>
      <c r="H245" s="35" t="s">
        <v>43</v>
      </c>
      <c r="I245" s="35">
        <v>481</v>
      </c>
      <c r="J245" s="35">
        <v>3</v>
      </c>
      <c r="K245" s="35">
        <v>4</v>
      </c>
      <c r="L245" s="35">
        <v>65</v>
      </c>
      <c r="M245" s="35">
        <f t="shared" si="2"/>
        <v>60</v>
      </c>
      <c r="N245" s="35"/>
      <c r="O245" s="35">
        <v>60</v>
      </c>
      <c r="P245" s="35"/>
      <c r="Q245" s="35" t="s">
        <v>550</v>
      </c>
      <c r="R245" s="35">
        <v>245</v>
      </c>
      <c r="S245" s="35">
        <v>3221886800</v>
      </c>
      <c r="T245" s="35" t="s">
        <v>274</v>
      </c>
      <c r="U245" s="35" t="s">
        <v>263</v>
      </c>
    </row>
    <row r="246" spans="1:21" ht="15.75" customHeight="1">
      <c r="A246" s="35">
        <v>4</v>
      </c>
      <c r="B246" s="35" t="s">
        <v>257</v>
      </c>
      <c r="C246" s="35" t="s">
        <v>346</v>
      </c>
      <c r="D246" s="39" t="s">
        <v>549</v>
      </c>
      <c r="E246" s="40">
        <v>44566</v>
      </c>
      <c r="F246" s="35">
        <v>2</v>
      </c>
      <c r="G246" s="35" t="s">
        <v>546</v>
      </c>
      <c r="H246" s="35" t="s">
        <v>43</v>
      </c>
      <c r="I246" s="35">
        <v>481</v>
      </c>
      <c r="J246" s="35">
        <v>5</v>
      </c>
      <c r="K246" s="35">
        <v>5.3</v>
      </c>
      <c r="L246" s="35">
        <v>61</v>
      </c>
      <c r="M246" s="35">
        <f t="shared" si="2"/>
        <v>56</v>
      </c>
      <c r="N246" s="35">
        <v>2</v>
      </c>
      <c r="O246" s="35">
        <v>54</v>
      </c>
      <c r="P246" s="35"/>
      <c r="Q246" s="35" t="s">
        <v>551</v>
      </c>
      <c r="R246" s="35">
        <v>544</v>
      </c>
      <c r="S246" s="35">
        <v>3221886800</v>
      </c>
      <c r="T246" s="35" t="s">
        <v>274</v>
      </c>
      <c r="U246" s="35" t="s">
        <v>263</v>
      </c>
    </row>
    <row r="247" spans="1:21" ht="15.75" customHeight="1">
      <c r="A247" s="35">
        <v>5</v>
      </c>
      <c r="B247" s="35" t="s">
        <v>257</v>
      </c>
      <c r="C247" s="35" t="s">
        <v>346</v>
      </c>
      <c r="D247" s="39" t="s">
        <v>549</v>
      </c>
      <c r="E247" s="40">
        <v>44566</v>
      </c>
      <c r="F247" s="35">
        <v>2</v>
      </c>
      <c r="G247" s="35" t="s">
        <v>546</v>
      </c>
      <c r="H247" s="35" t="s">
        <v>43</v>
      </c>
      <c r="I247" s="35">
        <v>481</v>
      </c>
      <c r="J247" s="35">
        <v>6</v>
      </c>
      <c r="K247" s="35">
        <v>0.8</v>
      </c>
      <c r="L247" s="35">
        <v>14</v>
      </c>
      <c r="M247" s="35">
        <f t="shared" si="2"/>
        <v>13</v>
      </c>
      <c r="N247" s="35"/>
      <c r="O247" s="35">
        <v>13</v>
      </c>
      <c r="P247" s="35"/>
      <c r="Q247" s="35" t="s">
        <v>551</v>
      </c>
      <c r="R247" s="35">
        <v>56</v>
      </c>
      <c r="S247" s="35">
        <v>3221886800</v>
      </c>
      <c r="T247" s="35" t="s">
        <v>274</v>
      </c>
      <c r="U247" s="35" t="s">
        <v>263</v>
      </c>
    </row>
    <row r="248" spans="1:21" ht="15.75" customHeight="1">
      <c r="A248" s="35">
        <v>6</v>
      </c>
      <c r="B248" s="35" t="s">
        <v>257</v>
      </c>
      <c r="C248" s="35" t="s">
        <v>346</v>
      </c>
      <c r="D248" s="39" t="s">
        <v>549</v>
      </c>
      <c r="E248" s="40">
        <v>44566</v>
      </c>
      <c r="F248" s="35">
        <v>2</v>
      </c>
      <c r="G248" s="35" t="s">
        <v>546</v>
      </c>
      <c r="H248" s="35" t="s">
        <v>43</v>
      </c>
      <c r="I248" s="35">
        <v>481</v>
      </c>
      <c r="J248" s="35">
        <v>8</v>
      </c>
      <c r="K248" s="35">
        <v>0.7</v>
      </c>
      <c r="L248" s="35">
        <v>11</v>
      </c>
      <c r="M248" s="35">
        <f t="shared" si="2"/>
        <v>10</v>
      </c>
      <c r="N248" s="35"/>
      <c r="O248" s="35">
        <v>10</v>
      </c>
      <c r="P248" s="35"/>
      <c r="Q248" s="35" t="s">
        <v>552</v>
      </c>
      <c r="R248" s="35">
        <v>44</v>
      </c>
      <c r="S248" s="35">
        <v>3221886800</v>
      </c>
      <c r="T248" s="35" t="s">
        <v>274</v>
      </c>
      <c r="U248" s="35" t="s">
        <v>263</v>
      </c>
    </row>
    <row r="249" spans="1:21" ht="15.75" customHeight="1">
      <c r="A249" s="35">
        <v>7</v>
      </c>
      <c r="B249" s="35" t="s">
        <v>257</v>
      </c>
      <c r="C249" s="35" t="s">
        <v>346</v>
      </c>
      <c r="D249" s="39" t="s">
        <v>549</v>
      </c>
      <c r="E249" s="40">
        <v>44566</v>
      </c>
      <c r="F249" s="35">
        <v>2</v>
      </c>
      <c r="G249" s="35" t="s">
        <v>546</v>
      </c>
      <c r="H249" s="35" t="s">
        <v>43</v>
      </c>
      <c r="I249" s="35">
        <v>481</v>
      </c>
      <c r="J249" s="35">
        <v>9</v>
      </c>
      <c r="K249" s="35">
        <v>0.5</v>
      </c>
      <c r="L249" s="35">
        <v>4</v>
      </c>
      <c r="M249" s="35">
        <f t="shared" si="2"/>
        <v>4</v>
      </c>
      <c r="N249" s="35"/>
      <c r="O249" s="35">
        <v>4</v>
      </c>
      <c r="P249" s="35"/>
      <c r="Q249" s="35" t="s">
        <v>553</v>
      </c>
      <c r="R249" s="35">
        <v>16</v>
      </c>
      <c r="S249" s="35">
        <v>3221886800</v>
      </c>
      <c r="T249" s="35" t="s">
        <v>274</v>
      </c>
      <c r="U249" s="35" t="s">
        <v>263</v>
      </c>
    </row>
    <row r="250" spans="1:21" ht="15.75" customHeight="1">
      <c r="A250" s="35">
        <v>8</v>
      </c>
      <c r="B250" s="35" t="s">
        <v>257</v>
      </c>
      <c r="C250" s="35" t="s">
        <v>346</v>
      </c>
      <c r="D250" s="39" t="s">
        <v>549</v>
      </c>
      <c r="E250" s="40">
        <v>44566</v>
      </c>
      <c r="F250" s="35">
        <v>2</v>
      </c>
      <c r="G250" s="35" t="s">
        <v>546</v>
      </c>
      <c r="H250" s="35" t="s">
        <v>43</v>
      </c>
      <c r="I250" s="35">
        <v>489</v>
      </c>
      <c r="J250" s="35">
        <v>2</v>
      </c>
      <c r="K250" s="35">
        <v>2.8</v>
      </c>
      <c r="L250" s="35">
        <v>261</v>
      </c>
      <c r="M250" s="35">
        <f t="shared" si="2"/>
        <v>238</v>
      </c>
      <c r="N250" s="35">
        <v>4</v>
      </c>
      <c r="O250" s="35">
        <v>234</v>
      </c>
      <c r="P250" s="35"/>
      <c r="Q250" s="35" t="s">
        <v>554</v>
      </c>
      <c r="R250" s="35">
        <v>1520</v>
      </c>
      <c r="S250" s="35">
        <v>3221886800</v>
      </c>
      <c r="T250" s="35" t="s">
        <v>262</v>
      </c>
      <c r="U250" s="35" t="s">
        <v>263</v>
      </c>
    </row>
    <row r="251" spans="1:21" ht="15.75" customHeight="1">
      <c r="A251" s="35">
        <v>9</v>
      </c>
      <c r="B251" s="35" t="s">
        <v>257</v>
      </c>
      <c r="C251" s="35" t="s">
        <v>346</v>
      </c>
      <c r="D251" s="39" t="s">
        <v>549</v>
      </c>
      <c r="E251" s="40">
        <v>44566</v>
      </c>
      <c r="F251" s="35">
        <v>2</v>
      </c>
      <c r="G251" s="35" t="s">
        <v>546</v>
      </c>
      <c r="H251" s="35" t="s">
        <v>43</v>
      </c>
      <c r="I251" s="35">
        <v>489</v>
      </c>
      <c r="J251" s="35">
        <v>3</v>
      </c>
      <c r="K251" s="35">
        <v>1.6</v>
      </c>
      <c r="L251" s="35">
        <v>18</v>
      </c>
      <c r="M251" s="35">
        <f t="shared" si="2"/>
        <v>17</v>
      </c>
      <c r="N251" s="35"/>
      <c r="O251" s="35">
        <v>17</v>
      </c>
      <c r="P251" s="35"/>
      <c r="Q251" s="35" t="s">
        <v>555</v>
      </c>
      <c r="R251" s="35">
        <v>99</v>
      </c>
      <c r="S251" s="35">
        <v>3221886800</v>
      </c>
      <c r="T251" s="35" t="s">
        <v>262</v>
      </c>
      <c r="U251" s="35" t="s">
        <v>263</v>
      </c>
    </row>
    <row r="252" spans="1:21" ht="15.75" customHeight="1">
      <c r="A252" s="35">
        <v>10</v>
      </c>
      <c r="B252" s="35" t="s">
        <v>257</v>
      </c>
      <c r="C252" s="35" t="s">
        <v>346</v>
      </c>
      <c r="D252" s="39" t="s">
        <v>549</v>
      </c>
      <c r="E252" s="40">
        <v>44566</v>
      </c>
      <c r="F252" s="35">
        <v>2</v>
      </c>
      <c r="G252" s="35" t="s">
        <v>546</v>
      </c>
      <c r="H252" s="35" t="s">
        <v>43</v>
      </c>
      <c r="I252" s="35">
        <v>489</v>
      </c>
      <c r="J252" s="35">
        <v>4</v>
      </c>
      <c r="K252" s="35">
        <v>0.3</v>
      </c>
      <c r="L252" s="35">
        <v>7</v>
      </c>
      <c r="M252" s="35">
        <f t="shared" si="2"/>
        <v>6</v>
      </c>
      <c r="N252" s="35"/>
      <c r="O252" s="35">
        <v>6</v>
      </c>
      <c r="P252" s="35"/>
      <c r="Q252" s="35" t="s">
        <v>556</v>
      </c>
      <c r="R252" s="35">
        <v>25</v>
      </c>
      <c r="S252" s="35">
        <v>3221886800</v>
      </c>
      <c r="T252" s="35" t="s">
        <v>274</v>
      </c>
      <c r="U252" s="35" t="s">
        <v>263</v>
      </c>
    </row>
    <row r="253" spans="1:21" ht="15.75" customHeight="1">
      <c r="A253" s="35">
        <v>11</v>
      </c>
      <c r="B253" s="35" t="s">
        <v>257</v>
      </c>
      <c r="C253" s="35" t="s">
        <v>346</v>
      </c>
      <c r="D253" s="39" t="s">
        <v>549</v>
      </c>
      <c r="E253" s="40">
        <v>44566</v>
      </c>
      <c r="F253" s="35">
        <v>2</v>
      </c>
      <c r="G253" s="35" t="s">
        <v>546</v>
      </c>
      <c r="H253" s="35" t="s">
        <v>43</v>
      </c>
      <c r="I253" s="35">
        <v>489</v>
      </c>
      <c r="J253" s="35">
        <v>5</v>
      </c>
      <c r="K253" s="35">
        <v>5.5</v>
      </c>
      <c r="L253" s="35">
        <v>264</v>
      </c>
      <c r="M253" s="35">
        <f t="shared" si="2"/>
        <v>243</v>
      </c>
      <c r="N253" s="35"/>
      <c r="O253" s="35">
        <v>243</v>
      </c>
      <c r="P253" s="35"/>
      <c r="Q253" s="35" t="s">
        <v>557</v>
      </c>
      <c r="R253" s="35">
        <v>1015</v>
      </c>
      <c r="S253" s="35">
        <v>3221886800</v>
      </c>
      <c r="T253" s="35" t="s">
        <v>274</v>
      </c>
      <c r="U253" s="35" t="s">
        <v>263</v>
      </c>
    </row>
    <row r="254" spans="1:21" ht="15.75" customHeight="1">
      <c r="A254" s="35">
        <v>12</v>
      </c>
      <c r="B254" s="35" t="s">
        <v>257</v>
      </c>
      <c r="C254" s="35" t="s">
        <v>346</v>
      </c>
      <c r="D254" s="39" t="s">
        <v>549</v>
      </c>
      <c r="E254" s="40">
        <v>44566</v>
      </c>
      <c r="F254" s="35">
        <v>2</v>
      </c>
      <c r="G254" s="35" t="s">
        <v>546</v>
      </c>
      <c r="H254" s="35" t="s">
        <v>43</v>
      </c>
      <c r="I254" s="35">
        <v>489</v>
      </c>
      <c r="J254" s="35">
        <v>9</v>
      </c>
      <c r="K254" s="35">
        <v>2.1</v>
      </c>
      <c r="L254" s="35">
        <v>111</v>
      </c>
      <c r="M254" s="35">
        <f t="shared" si="2"/>
        <v>102</v>
      </c>
      <c r="N254" s="35">
        <v>3</v>
      </c>
      <c r="O254" s="35">
        <v>99</v>
      </c>
      <c r="P254" s="35"/>
      <c r="Q254" s="35" t="s">
        <v>558</v>
      </c>
      <c r="R254" s="35">
        <v>808</v>
      </c>
      <c r="S254" s="35">
        <v>3221886800</v>
      </c>
      <c r="T254" s="35" t="s">
        <v>274</v>
      </c>
      <c r="U254" s="35" t="s">
        <v>263</v>
      </c>
    </row>
    <row r="255" spans="1:21" ht="15.75" customHeight="1">
      <c r="A255" s="35">
        <v>13</v>
      </c>
      <c r="B255" s="35" t="s">
        <v>257</v>
      </c>
      <c r="C255" s="35" t="s">
        <v>346</v>
      </c>
      <c r="D255" s="39" t="s">
        <v>549</v>
      </c>
      <c r="E255" s="40">
        <v>44566</v>
      </c>
      <c r="F255" s="35">
        <v>2</v>
      </c>
      <c r="G255" s="35" t="s">
        <v>546</v>
      </c>
      <c r="H255" s="35" t="s">
        <v>43</v>
      </c>
      <c r="I255" s="35">
        <v>489</v>
      </c>
      <c r="J255" s="35">
        <v>10</v>
      </c>
      <c r="K255" s="35">
        <v>0.8</v>
      </c>
      <c r="L255" s="35">
        <v>29</v>
      </c>
      <c r="M255" s="35">
        <f t="shared" si="2"/>
        <v>27</v>
      </c>
      <c r="N255" s="35"/>
      <c r="O255" s="35">
        <v>27</v>
      </c>
      <c r="P255" s="35"/>
      <c r="Q255" s="35" t="s">
        <v>559</v>
      </c>
      <c r="R255" s="35">
        <v>109</v>
      </c>
      <c r="S255" s="35">
        <v>3221886800</v>
      </c>
      <c r="T255" s="35" t="s">
        <v>274</v>
      </c>
      <c r="U255" s="35" t="s">
        <v>263</v>
      </c>
    </row>
    <row r="256" spans="1:21" ht="15.75" customHeight="1">
      <c r="A256" s="35">
        <v>14</v>
      </c>
      <c r="B256" s="35" t="s">
        <v>257</v>
      </c>
      <c r="C256" s="35" t="s">
        <v>346</v>
      </c>
      <c r="D256" s="39" t="s">
        <v>549</v>
      </c>
      <c r="E256" s="40">
        <v>44566</v>
      </c>
      <c r="F256" s="35">
        <v>2</v>
      </c>
      <c r="G256" s="35" t="s">
        <v>546</v>
      </c>
      <c r="H256" s="35" t="s">
        <v>43</v>
      </c>
      <c r="I256" s="35">
        <v>489</v>
      </c>
      <c r="J256" s="35">
        <v>12</v>
      </c>
      <c r="K256" s="35">
        <v>4.5999999999999996</v>
      </c>
      <c r="L256" s="35">
        <v>76</v>
      </c>
      <c r="M256" s="35">
        <f t="shared" si="2"/>
        <v>70</v>
      </c>
      <c r="N256" s="35">
        <v>2</v>
      </c>
      <c r="O256" s="35">
        <v>68</v>
      </c>
      <c r="P256" s="35"/>
      <c r="Q256" s="35" t="s">
        <v>560</v>
      </c>
      <c r="R256" s="35">
        <v>593</v>
      </c>
      <c r="S256" s="35">
        <v>3221886800</v>
      </c>
      <c r="T256" s="35" t="s">
        <v>274</v>
      </c>
      <c r="U256" s="35" t="s">
        <v>263</v>
      </c>
    </row>
    <row r="257" spans="1:21" ht="15.75" customHeight="1">
      <c r="A257" s="35">
        <v>15</v>
      </c>
      <c r="B257" s="35" t="s">
        <v>257</v>
      </c>
      <c r="C257" s="35" t="s">
        <v>433</v>
      </c>
      <c r="D257" s="39" t="s">
        <v>561</v>
      </c>
      <c r="E257" s="40">
        <v>44567</v>
      </c>
      <c r="F257" s="35">
        <v>2</v>
      </c>
      <c r="G257" s="35" t="s">
        <v>546</v>
      </c>
      <c r="H257" s="35" t="s">
        <v>43</v>
      </c>
      <c r="I257" s="35">
        <v>280</v>
      </c>
      <c r="J257" s="35">
        <v>4</v>
      </c>
      <c r="K257" s="35">
        <v>0.2</v>
      </c>
      <c r="L257" s="35">
        <v>11</v>
      </c>
      <c r="M257" s="35">
        <f t="shared" si="2"/>
        <v>10</v>
      </c>
      <c r="N257" s="35">
        <v>5</v>
      </c>
      <c r="O257" s="35">
        <v>5</v>
      </c>
      <c r="P257" s="35"/>
      <c r="Q257" s="35" t="s">
        <v>562</v>
      </c>
      <c r="R257" s="35">
        <v>728</v>
      </c>
      <c r="S257" s="35">
        <v>3221886800</v>
      </c>
      <c r="T257" s="35" t="s">
        <v>262</v>
      </c>
      <c r="U257" s="35" t="s">
        <v>263</v>
      </c>
    </row>
    <row r="258" spans="1:21" ht="15.75" customHeight="1">
      <c r="A258" s="35">
        <v>16</v>
      </c>
      <c r="B258" s="35" t="s">
        <v>257</v>
      </c>
      <c r="C258" s="35" t="s">
        <v>433</v>
      </c>
      <c r="D258" s="39" t="s">
        <v>561</v>
      </c>
      <c r="E258" s="40">
        <v>44567</v>
      </c>
      <c r="F258" s="35">
        <v>2</v>
      </c>
      <c r="G258" s="35" t="s">
        <v>546</v>
      </c>
      <c r="H258" s="35" t="s">
        <v>43</v>
      </c>
      <c r="I258" s="35">
        <v>308</v>
      </c>
      <c r="J258" s="35">
        <v>29</v>
      </c>
      <c r="K258" s="35">
        <v>1</v>
      </c>
      <c r="L258" s="35">
        <v>129</v>
      </c>
      <c r="M258" s="35">
        <f t="shared" si="2"/>
        <v>117</v>
      </c>
      <c r="N258" s="35">
        <v>12</v>
      </c>
      <c r="O258" s="35">
        <v>105</v>
      </c>
      <c r="P258" s="35"/>
      <c r="Q258" s="35" t="s">
        <v>563</v>
      </c>
      <c r="R258" s="35">
        <v>1819</v>
      </c>
      <c r="S258" s="35">
        <v>3221886800</v>
      </c>
      <c r="T258" s="35" t="s">
        <v>268</v>
      </c>
      <c r="U258" s="35" t="s">
        <v>263</v>
      </c>
    </row>
    <row r="259" spans="1:21" ht="15.75" customHeight="1">
      <c r="A259" s="35">
        <v>17</v>
      </c>
      <c r="B259" s="35" t="s">
        <v>257</v>
      </c>
      <c r="C259" s="35" t="s">
        <v>433</v>
      </c>
      <c r="D259" s="39" t="s">
        <v>561</v>
      </c>
      <c r="E259" s="40">
        <v>44567</v>
      </c>
      <c r="F259" s="35">
        <v>2</v>
      </c>
      <c r="G259" s="35" t="s">
        <v>546</v>
      </c>
      <c r="H259" s="35" t="s">
        <v>43</v>
      </c>
      <c r="I259" s="35">
        <v>311</v>
      </c>
      <c r="J259" s="35">
        <v>9</v>
      </c>
      <c r="K259" s="35">
        <v>1.3</v>
      </c>
      <c r="L259" s="35">
        <v>115</v>
      </c>
      <c r="M259" s="35">
        <f t="shared" si="2"/>
        <v>106</v>
      </c>
      <c r="N259" s="35"/>
      <c r="O259" s="35">
        <v>106</v>
      </c>
      <c r="P259" s="35"/>
      <c r="Q259" s="35" t="s">
        <v>564</v>
      </c>
      <c r="R259" s="35">
        <v>429</v>
      </c>
      <c r="S259" s="35">
        <v>3221886800</v>
      </c>
      <c r="T259" s="35" t="s">
        <v>274</v>
      </c>
      <c r="U259" s="35" t="s">
        <v>263</v>
      </c>
    </row>
    <row r="260" spans="1:21" ht="15.75" customHeight="1">
      <c r="A260" s="35">
        <v>18</v>
      </c>
      <c r="B260" s="35" t="s">
        <v>257</v>
      </c>
      <c r="C260" s="35" t="s">
        <v>433</v>
      </c>
      <c r="D260" s="39" t="s">
        <v>561</v>
      </c>
      <c r="E260" s="40">
        <v>44567</v>
      </c>
      <c r="F260" s="35">
        <v>2</v>
      </c>
      <c r="G260" s="35" t="s">
        <v>546</v>
      </c>
      <c r="H260" s="35" t="s">
        <v>43</v>
      </c>
      <c r="I260" s="35">
        <v>321</v>
      </c>
      <c r="J260" s="35">
        <v>9</v>
      </c>
      <c r="K260" s="35">
        <v>1</v>
      </c>
      <c r="L260" s="35">
        <v>48</v>
      </c>
      <c r="M260" s="35">
        <f t="shared" si="2"/>
        <v>44</v>
      </c>
      <c r="N260" s="35"/>
      <c r="O260" s="35">
        <v>44</v>
      </c>
      <c r="P260" s="35"/>
      <c r="Q260" s="35" t="s">
        <v>565</v>
      </c>
      <c r="R260" s="35">
        <v>179</v>
      </c>
      <c r="S260" s="35">
        <v>3221886800</v>
      </c>
      <c r="T260" s="35" t="s">
        <v>274</v>
      </c>
      <c r="U260" s="35" t="s">
        <v>263</v>
      </c>
    </row>
    <row r="261" spans="1:21" ht="15.75" customHeight="1">
      <c r="A261" s="35">
        <v>19</v>
      </c>
      <c r="B261" s="35" t="s">
        <v>257</v>
      </c>
      <c r="C261" s="35" t="s">
        <v>323</v>
      </c>
      <c r="D261" s="39" t="s">
        <v>566</v>
      </c>
      <c r="E261" s="40">
        <v>44574</v>
      </c>
      <c r="F261" s="35">
        <v>2</v>
      </c>
      <c r="G261" s="35" t="s">
        <v>546</v>
      </c>
      <c r="H261" s="35" t="s">
        <v>43</v>
      </c>
      <c r="I261" s="35">
        <v>607</v>
      </c>
      <c r="J261" s="35">
        <v>1</v>
      </c>
      <c r="K261" s="35">
        <v>0.4</v>
      </c>
      <c r="L261" s="35">
        <v>13</v>
      </c>
      <c r="M261" s="35">
        <f t="shared" si="2"/>
        <v>12</v>
      </c>
      <c r="N261" s="35"/>
      <c r="O261" s="35">
        <v>12</v>
      </c>
      <c r="P261" s="35"/>
      <c r="Q261" s="35" t="s">
        <v>567</v>
      </c>
      <c r="R261" s="35">
        <v>49</v>
      </c>
      <c r="S261" s="35">
        <v>3221886800</v>
      </c>
      <c r="T261" s="35" t="s">
        <v>262</v>
      </c>
      <c r="U261" s="35" t="s">
        <v>263</v>
      </c>
    </row>
    <row r="262" spans="1:21" ht="15.75" customHeight="1">
      <c r="A262" s="35">
        <v>20</v>
      </c>
      <c r="B262" s="35" t="s">
        <v>257</v>
      </c>
      <c r="C262" s="35" t="s">
        <v>323</v>
      </c>
      <c r="D262" s="39" t="s">
        <v>566</v>
      </c>
      <c r="E262" s="40">
        <v>44574</v>
      </c>
      <c r="F262" s="35">
        <v>2</v>
      </c>
      <c r="G262" s="35" t="s">
        <v>546</v>
      </c>
      <c r="H262" s="35" t="s">
        <v>43</v>
      </c>
      <c r="I262" s="35">
        <v>607</v>
      </c>
      <c r="J262" s="35">
        <v>6</v>
      </c>
      <c r="K262" s="35">
        <v>0.5</v>
      </c>
      <c r="L262" s="35">
        <v>4</v>
      </c>
      <c r="M262" s="35">
        <f t="shared" si="2"/>
        <v>4</v>
      </c>
      <c r="N262" s="35"/>
      <c r="O262" s="35">
        <v>4</v>
      </c>
      <c r="P262" s="35"/>
      <c r="Q262" s="35" t="s">
        <v>568</v>
      </c>
      <c r="R262" s="35">
        <v>16</v>
      </c>
      <c r="S262" s="35">
        <v>3221886800</v>
      </c>
      <c r="T262" s="35" t="s">
        <v>262</v>
      </c>
      <c r="U262" s="35" t="s">
        <v>263</v>
      </c>
    </row>
    <row r="263" spans="1:21" ht="15.75" customHeight="1">
      <c r="A263" s="35">
        <v>21</v>
      </c>
      <c r="B263" s="35" t="s">
        <v>257</v>
      </c>
      <c r="C263" s="35" t="s">
        <v>323</v>
      </c>
      <c r="D263" s="39" t="s">
        <v>566</v>
      </c>
      <c r="E263" s="40">
        <v>44574</v>
      </c>
      <c r="F263" s="35">
        <v>2</v>
      </c>
      <c r="G263" s="35" t="s">
        <v>546</v>
      </c>
      <c r="H263" s="35" t="s">
        <v>43</v>
      </c>
      <c r="I263" s="35">
        <v>622</v>
      </c>
      <c r="J263" s="35">
        <v>10</v>
      </c>
      <c r="K263" s="35">
        <v>1</v>
      </c>
      <c r="L263" s="35">
        <v>6</v>
      </c>
      <c r="M263" s="35">
        <f t="shared" si="2"/>
        <v>5</v>
      </c>
      <c r="N263" s="35"/>
      <c r="O263" s="35">
        <v>5</v>
      </c>
      <c r="P263" s="35"/>
      <c r="Q263" s="35" t="s">
        <v>569</v>
      </c>
      <c r="R263" s="35">
        <v>21</v>
      </c>
      <c r="S263" s="35">
        <v>3221886800</v>
      </c>
      <c r="T263" s="35" t="s">
        <v>268</v>
      </c>
      <c r="U263" s="35" t="s">
        <v>263</v>
      </c>
    </row>
    <row r="264" spans="1:21" ht="15.75" customHeight="1">
      <c r="A264" s="35">
        <v>22</v>
      </c>
      <c r="B264" s="35" t="s">
        <v>257</v>
      </c>
      <c r="C264" s="35" t="s">
        <v>323</v>
      </c>
      <c r="D264" s="39" t="s">
        <v>566</v>
      </c>
      <c r="E264" s="40">
        <v>44574</v>
      </c>
      <c r="F264" s="35">
        <v>2</v>
      </c>
      <c r="G264" s="35" t="s">
        <v>546</v>
      </c>
      <c r="H264" s="35" t="s">
        <v>43</v>
      </c>
      <c r="I264" s="35">
        <v>622</v>
      </c>
      <c r="J264" s="35">
        <v>18</v>
      </c>
      <c r="K264" s="35">
        <v>1.1000000000000001</v>
      </c>
      <c r="L264" s="35">
        <v>2</v>
      </c>
      <c r="M264" s="35">
        <f t="shared" si="2"/>
        <v>2</v>
      </c>
      <c r="N264" s="35"/>
      <c r="O264" s="35">
        <v>2</v>
      </c>
      <c r="P264" s="35"/>
      <c r="Q264" s="35" t="s">
        <v>570</v>
      </c>
      <c r="R264" s="35">
        <v>8</v>
      </c>
      <c r="S264" s="35">
        <v>3221886800</v>
      </c>
      <c r="T264" s="35" t="s">
        <v>268</v>
      </c>
      <c r="U264" s="35" t="s">
        <v>263</v>
      </c>
    </row>
    <row r="265" spans="1:21" ht="15.75" customHeight="1">
      <c r="A265" s="35">
        <v>23</v>
      </c>
      <c r="B265" s="35" t="s">
        <v>257</v>
      </c>
      <c r="C265" s="35" t="s">
        <v>323</v>
      </c>
      <c r="D265" s="39" t="s">
        <v>566</v>
      </c>
      <c r="E265" s="40">
        <v>44574</v>
      </c>
      <c r="F265" s="35">
        <v>2</v>
      </c>
      <c r="G265" s="35" t="s">
        <v>546</v>
      </c>
      <c r="H265" s="35" t="s">
        <v>43</v>
      </c>
      <c r="I265" s="35">
        <v>635</v>
      </c>
      <c r="J265" s="35">
        <v>3</v>
      </c>
      <c r="K265" s="35">
        <v>0.6</v>
      </c>
      <c r="L265" s="35">
        <v>3</v>
      </c>
      <c r="M265" s="35">
        <f t="shared" si="2"/>
        <v>3</v>
      </c>
      <c r="N265" s="35"/>
      <c r="O265" s="35">
        <v>3</v>
      </c>
      <c r="P265" s="35"/>
      <c r="Q265" s="35" t="s">
        <v>571</v>
      </c>
      <c r="R265" s="35">
        <v>12</v>
      </c>
      <c r="S265" s="35">
        <v>3221886800</v>
      </c>
      <c r="T265" s="35" t="s">
        <v>268</v>
      </c>
      <c r="U265" s="35" t="s">
        <v>263</v>
      </c>
    </row>
    <row r="266" spans="1:21" ht="15.75" customHeight="1">
      <c r="A266" s="35">
        <v>24</v>
      </c>
      <c r="B266" s="35" t="s">
        <v>257</v>
      </c>
      <c r="C266" s="35" t="s">
        <v>323</v>
      </c>
      <c r="D266" s="39" t="s">
        <v>566</v>
      </c>
      <c r="E266" s="40">
        <v>44574</v>
      </c>
      <c r="F266" s="35">
        <v>2</v>
      </c>
      <c r="G266" s="35" t="s">
        <v>546</v>
      </c>
      <c r="H266" s="35" t="s">
        <v>43</v>
      </c>
      <c r="I266" s="35">
        <v>641</v>
      </c>
      <c r="J266" s="35">
        <v>22</v>
      </c>
      <c r="K266" s="35">
        <v>1.4</v>
      </c>
      <c r="L266" s="35">
        <v>12</v>
      </c>
      <c r="M266" s="35">
        <f t="shared" si="2"/>
        <v>11</v>
      </c>
      <c r="N266" s="35"/>
      <c r="O266" s="35">
        <v>11</v>
      </c>
      <c r="P266" s="35"/>
      <c r="Q266" s="35" t="s">
        <v>572</v>
      </c>
      <c r="R266" s="35">
        <v>45</v>
      </c>
      <c r="S266" s="35">
        <v>3221886800</v>
      </c>
      <c r="T266" s="35" t="s">
        <v>262</v>
      </c>
      <c r="U266" s="35" t="s">
        <v>263</v>
      </c>
    </row>
    <row r="267" spans="1:21" ht="15.75" customHeight="1">
      <c r="A267" s="35">
        <v>25</v>
      </c>
      <c r="B267" s="35" t="s">
        <v>257</v>
      </c>
      <c r="C267" s="35" t="s">
        <v>323</v>
      </c>
      <c r="D267" s="39" t="s">
        <v>566</v>
      </c>
      <c r="E267" s="40">
        <v>44574</v>
      </c>
      <c r="F267" s="35">
        <v>2</v>
      </c>
      <c r="G267" s="35" t="s">
        <v>546</v>
      </c>
      <c r="H267" s="35" t="s">
        <v>43</v>
      </c>
      <c r="I267" s="35">
        <v>656</v>
      </c>
      <c r="J267" s="35">
        <v>5</v>
      </c>
      <c r="K267" s="35">
        <v>0.7</v>
      </c>
      <c r="L267" s="35">
        <v>5</v>
      </c>
      <c r="M267" s="35">
        <f t="shared" si="2"/>
        <v>4</v>
      </c>
      <c r="N267" s="35"/>
      <c r="O267" s="35">
        <v>4</v>
      </c>
      <c r="P267" s="35"/>
      <c r="Q267" s="35" t="s">
        <v>573</v>
      </c>
      <c r="R267" s="35">
        <v>16</v>
      </c>
      <c r="S267" s="35">
        <v>3221886800</v>
      </c>
      <c r="T267" s="35" t="s">
        <v>262</v>
      </c>
      <c r="U267" s="35" t="s">
        <v>263</v>
      </c>
    </row>
    <row r="268" spans="1:21" ht="15.75" customHeight="1">
      <c r="A268" s="35">
        <v>26</v>
      </c>
      <c r="B268" s="35" t="s">
        <v>257</v>
      </c>
      <c r="C268" s="35" t="s">
        <v>323</v>
      </c>
      <c r="D268" s="39" t="s">
        <v>566</v>
      </c>
      <c r="E268" s="40">
        <v>44574</v>
      </c>
      <c r="F268" s="35">
        <v>2</v>
      </c>
      <c r="G268" s="35" t="s">
        <v>546</v>
      </c>
      <c r="H268" s="35" t="s">
        <v>43</v>
      </c>
      <c r="I268" s="35">
        <v>656</v>
      </c>
      <c r="J268" s="35">
        <v>6</v>
      </c>
      <c r="K268" s="35">
        <v>1.1000000000000001</v>
      </c>
      <c r="L268" s="35">
        <v>3</v>
      </c>
      <c r="M268" s="35">
        <f t="shared" si="2"/>
        <v>3</v>
      </c>
      <c r="N268" s="35"/>
      <c r="O268" s="35">
        <v>3</v>
      </c>
      <c r="P268" s="35"/>
      <c r="Q268" s="35" t="s">
        <v>574</v>
      </c>
      <c r="R268" s="35">
        <v>12</v>
      </c>
      <c r="S268" s="35">
        <v>3221886800</v>
      </c>
      <c r="T268" s="35" t="s">
        <v>262</v>
      </c>
      <c r="U268" s="35" t="s">
        <v>263</v>
      </c>
    </row>
    <row r="269" spans="1:21" ht="15.75" customHeight="1">
      <c r="A269" s="35">
        <v>27</v>
      </c>
      <c r="B269" s="35" t="s">
        <v>257</v>
      </c>
      <c r="C269" s="35" t="s">
        <v>323</v>
      </c>
      <c r="D269" s="39" t="s">
        <v>566</v>
      </c>
      <c r="E269" s="40">
        <v>44574</v>
      </c>
      <c r="F269" s="35">
        <v>2</v>
      </c>
      <c r="G269" s="35" t="s">
        <v>546</v>
      </c>
      <c r="H269" s="35" t="s">
        <v>43</v>
      </c>
      <c r="I269" s="35">
        <v>656</v>
      </c>
      <c r="J269" s="35">
        <v>7</v>
      </c>
      <c r="K269" s="35">
        <v>0.4</v>
      </c>
      <c r="L269" s="35">
        <v>2</v>
      </c>
      <c r="M269" s="35">
        <f t="shared" si="2"/>
        <v>2</v>
      </c>
      <c r="N269" s="35"/>
      <c r="O269" s="35">
        <v>2</v>
      </c>
      <c r="P269" s="35"/>
      <c r="Q269" s="35" t="s">
        <v>575</v>
      </c>
      <c r="R269" s="35">
        <v>8</v>
      </c>
      <c r="S269" s="35">
        <v>3221886800</v>
      </c>
      <c r="T269" s="35" t="s">
        <v>262</v>
      </c>
      <c r="U269" s="35" t="s">
        <v>263</v>
      </c>
    </row>
    <row r="270" spans="1:21" ht="15.75" customHeight="1">
      <c r="A270" s="35">
        <v>28</v>
      </c>
      <c r="B270" s="35" t="s">
        <v>257</v>
      </c>
      <c r="C270" s="35" t="s">
        <v>323</v>
      </c>
      <c r="D270" s="39" t="s">
        <v>566</v>
      </c>
      <c r="E270" s="40">
        <v>44574</v>
      </c>
      <c r="F270" s="35">
        <v>2</v>
      </c>
      <c r="G270" s="35" t="s">
        <v>546</v>
      </c>
      <c r="H270" s="35" t="s">
        <v>43</v>
      </c>
      <c r="I270" s="35">
        <v>656</v>
      </c>
      <c r="J270" s="35">
        <v>12</v>
      </c>
      <c r="K270" s="35">
        <v>0.5</v>
      </c>
      <c r="L270" s="35">
        <v>1</v>
      </c>
      <c r="M270" s="35">
        <f t="shared" si="2"/>
        <v>1</v>
      </c>
      <c r="N270" s="35"/>
      <c r="O270" s="35">
        <v>1</v>
      </c>
      <c r="P270" s="35"/>
      <c r="Q270" s="35" t="s">
        <v>576</v>
      </c>
      <c r="R270" s="35">
        <v>4</v>
      </c>
      <c r="S270" s="35">
        <v>3221886800</v>
      </c>
      <c r="T270" s="35" t="s">
        <v>262</v>
      </c>
      <c r="U270" s="35" t="s">
        <v>263</v>
      </c>
    </row>
    <row r="271" spans="1:21" ht="15.75" customHeight="1">
      <c r="A271" s="35">
        <v>29</v>
      </c>
      <c r="B271" s="35" t="s">
        <v>257</v>
      </c>
      <c r="C271" s="35" t="s">
        <v>341</v>
      </c>
      <c r="D271" s="39" t="s">
        <v>577</v>
      </c>
      <c r="E271" s="40">
        <v>44574</v>
      </c>
      <c r="F271" s="35">
        <v>2</v>
      </c>
      <c r="G271" s="35" t="s">
        <v>546</v>
      </c>
      <c r="H271" s="35" t="s">
        <v>43</v>
      </c>
      <c r="I271" s="35">
        <v>547</v>
      </c>
      <c r="J271" s="35">
        <v>12</v>
      </c>
      <c r="K271" s="35">
        <v>0.1</v>
      </c>
      <c r="L271" s="35">
        <v>17</v>
      </c>
      <c r="M271" s="35">
        <f t="shared" si="2"/>
        <v>15</v>
      </c>
      <c r="N271" s="35"/>
      <c r="O271" s="35">
        <v>15</v>
      </c>
      <c r="P271" s="35"/>
      <c r="Q271" s="35" t="s">
        <v>578</v>
      </c>
      <c r="R271" s="35">
        <v>62</v>
      </c>
      <c r="S271" s="35">
        <v>3221886800</v>
      </c>
      <c r="T271" s="35" t="s">
        <v>262</v>
      </c>
      <c r="U271" s="35" t="s">
        <v>263</v>
      </c>
    </row>
    <row r="272" spans="1:21" ht="15.75" customHeight="1">
      <c r="A272" s="35">
        <v>30</v>
      </c>
      <c r="B272" s="35" t="s">
        <v>257</v>
      </c>
      <c r="C272" s="35" t="s">
        <v>341</v>
      </c>
      <c r="D272" s="39" t="s">
        <v>577</v>
      </c>
      <c r="E272" s="40">
        <v>44574</v>
      </c>
      <c r="F272" s="35">
        <v>2</v>
      </c>
      <c r="G272" s="35" t="s">
        <v>546</v>
      </c>
      <c r="H272" s="35" t="s">
        <v>43</v>
      </c>
      <c r="I272" s="35">
        <v>554</v>
      </c>
      <c r="J272" s="35">
        <v>7</v>
      </c>
      <c r="K272" s="35">
        <v>0.1</v>
      </c>
      <c r="L272" s="35">
        <v>8</v>
      </c>
      <c r="M272" s="35">
        <f t="shared" si="2"/>
        <v>7</v>
      </c>
      <c r="N272" s="35"/>
      <c r="O272" s="35">
        <v>7</v>
      </c>
      <c r="P272" s="35"/>
      <c r="Q272" s="35" t="s">
        <v>579</v>
      </c>
      <c r="R272" s="35">
        <v>29</v>
      </c>
      <c r="S272" s="35">
        <v>3221886800</v>
      </c>
      <c r="T272" s="35" t="s">
        <v>268</v>
      </c>
      <c r="U272" s="35" t="s">
        <v>263</v>
      </c>
    </row>
    <row r="273" spans="1:21" ht="15.75" customHeight="1">
      <c r="A273" s="35">
        <v>31</v>
      </c>
      <c r="B273" s="35" t="s">
        <v>257</v>
      </c>
      <c r="C273" s="35" t="s">
        <v>341</v>
      </c>
      <c r="D273" s="39" t="s">
        <v>577</v>
      </c>
      <c r="E273" s="40">
        <v>44574</v>
      </c>
      <c r="F273" s="35">
        <v>2</v>
      </c>
      <c r="G273" s="35" t="s">
        <v>546</v>
      </c>
      <c r="H273" s="35" t="s">
        <v>43</v>
      </c>
      <c r="I273" s="35">
        <v>556</v>
      </c>
      <c r="J273" s="35">
        <v>13</v>
      </c>
      <c r="K273" s="35">
        <v>0.1</v>
      </c>
      <c r="L273" s="35">
        <v>4</v>
      </c>
      <c r="M273" s="35">
        <f t="shared" si="2"/>
        <v>4</v>
      </c>
      <c r="N273" s="35"/>
      <c r="O273" s="35">
        <v>4</v>
      </c>
      <c r="P273" s="35"/>
      <c r="Q273" s="35" t="s">
        <v>580</v>
      </c>
      <c r="R273" s="35">
        <v>16</v>
      </c>
      <c r="S273" s="35">
        <v>3221886800</v>
      </c>
      <c r="T273" s="35" t="s">
        <v>268</v>
      </c>
      <c r="U273" s="35" t="s">
        <v>263</v>
      </c>
    </row>
    <row r="274" spans="1:21" ht="15.75" customHeight="1">
      <c r="A274" s="35">
        <v>32</v>
      </c>
      <c r="B274" s="35" t="s">
        <v>257</v>
      </c>
      <c r="C274" s="35" t="s">
        <v>341</v>
      </c>
      <c r="D274" s="39" t="s">
        <v>577</v>
      </c>
      <c r="E274" s="40">
        <v>44574</v>
      </c>
      <c r="F274" s="35">
        <v>2</v>
      </c>
      <c r="G274" s="35" t="s">
        <v>546</v>
      </c>
      <c r="H274" s="35" t="s">
        <v>43</v>
      </c>
      <c r="I274" s="35">
        <v>556</v>
      </c>
      <c r="J274" s="35">
        <v>14</v>
      </c>
      <c r="K274" s="35">
        <v>0.1</v>
      </c>
      <c r="L274" s="35">
        <v>1</v>
      </c>
      <c r="M274" s="35">
        <f t="shared" si="2"/>
        <v>1</v>
      </c>
      <c r="N274" s="35"/>
      <c r="O274" s="35">
        <v>1</v>
      </c>
      <c r="P274" s="35"/>
      <c r="Q274" s="35" t="s">
        <v>581</v>
      </c>
      <c r="R274" s="35">
        <v>4</v>
      </c>
      <c r="S274" s="35">
        <v>3221886800</v>
      </c>
      <c r="T274" s="35" t="s">
        <v>268</v>
      </c>
      <c r="U274" s="35" t="s">
        <v>263</v>
      </c>
    </row>
    <row r="275" spans="1:21" ht="15.75" customHeight="1">
      <c r="A275" s="35">
        <v>33</v>
      </c>
      <c r="B275" s="35" t="s">
        <v>257</v>
      </c>
      <c r="C275" s="35" t="s">
        <v>341</v>
      </c>
      <c r="D275" s="39" t="s">
        <v>577</v>
      </c>
      <c r="E275" s="40">
        <v>44574</v>
      </c>
      <c r="F275" s="35">
        <v>2</v>
      </c>
      <c r="G275" s="35" t="s">
        <v>546</v>
      </c>
      <c r="H275" s="35" t="s">
        <v>43</v>
      </c>
      <c r="I275" s="35">
        <v>585</v>
      </c>
      <c r="J275" s="35">
        <v>3</v>
      </c>
      <c r="K275" s="35">
        <v>0.1</v>
      </c>
      <c r="L275" s="35">
        <v>25</v>
      </c>
      <c r="M275" s="35">
        <f t="shared" si="2"/>
        <v>23</v>
      </c>
      <c r="N275" s="35"/>
      <c r="O275" s="35">
        <v>23</v>
      </c>
      <c r="P275" s="35"/>
      <c r="Q275" s="35" t="s">
        <v>582</v>
      </c>
      <c r="R275" s="35">
        <v>93</v>
      </c>
      <c r="S275" s="35">
        <v>3221886800</v>
      </c>
      <c r="T275" s="35" t="s">
        <v>262</v>
      </c>
      <c r="U275" s="35" t="s">
        <v>263</v>
      </c>
    </row>
    <row r="276" spans="1:21" ht="15.75" customHeight="1">
      <c r="A276" s="35">
        <v>34</v>
      </c>
      <c r="B276" s="35" t="s">
        <v>257</v>
      </c>
      <c r="C276" s="35" t="s">
        <v>496</v>
      </c>
      <c r="D276" s="39" t="s">
        <v>583</v>
      </c>
      <c r="E276" s="40">
        <v>44575</v>
      </c>
      <c r="F276" s="35">
        <v>2</v>
      </c>
      <c r="G276" s="35" t="s">
        <v>546</v>
      </c>
      <c r="H276" s="35" t="s">
        <v>43</v>
      </c>
      <c r="I276" s="35">
        <v>345</v>
      </c>
      <c r="J276" s="35">
        <v>2</v>
      </c>
      <c r="K276" s="35">
        <v>1</v>
      </c>
      <c r="L276" s="35">
        <v>29</v>
      </c>
      <c r="M276" s="35">
        <f t="shared" si="2"/>
        <v>25</v>
      </c>
      <c r="N276" s="35"/>
      <c r="O276" s="35">
        <v>25</v>
      </c>
      <c r="P276" s="35"/>
      <c r="Q276" s="35" t="s">
        <v>584</v>
      </c>
      <c r="R276" s="35">
        <v>103</v>
      </c>
      <c r="S276" s="35">
        <v>3221886800</v>
      </c>
      <c r="T276" s="35" t="s">
        <v>274</v>
      </c>
      <c r="U276" s="35" t="s">
        <v>263</v>
      </c>
    </row>
    <row r="277" spans="1:21" ht="15.75" customHeight="1">
      <c r="A277" s="35">
        <v>35</v>
      </c>
      <c r="B277" s="35" t="s">
        <v>257</v>
      </c>
      <c r="C277" s="35" t="s">
        <v>341</v>
      </c>
      <c r="D277" s="39" t="s">
        <v>585</v>
      </c>
      <c r="E277" s="40">
        <v>44579</v>
      </c>
      <c r="F277" s="35">
        <v>2</v>
      </c>
      <c r="G277" s="35" t="s">
        <v>546</v>
      </c>
      <c r="H277" s="35" t="s">
        <v>43</v>
      </c>
      <c r="I277" s="35">
        <v>566</v>
      </c>
      <c r="J277" s="35">
        <v>10</v>
      </c>
      <c r="K277" s="35">
        <v>0.1</v>
      </c>
      <c r="L277" s="35">
        <v>5</v>
      </c>
      <c r="M277" s="35">
        <f t="shared" si="2"/>
        <v>5</v>
      </c>
      <c r="N277" s="35"/>
      <c r="O277" s="35">
        <v>5</v>
      </c>
      <c r="P277" s="35"/>
      <c r="Q277" s="35" t="s">
        <v>586</v>
      </c>
      <c r="R277" s="35">
        <v>26</v>
      </c>
      <c r="S277" s="35">
        <v>3221886800</v>
      </c>
      <c r="T277" s="35" t="s">
        <v>268</v>
      </c>
      <c r="U277" s="35" t="s">
        <v>263</v>
      </c>
    </row>
    <row r="278" spans="1:21" ht="15.75" customHeight="1">
      <c r="A278" s="35">
        <v>36</v>
      </c>
      <c r="B278" s="35" t="s">
        <v>257</v>
      </c>
      <c r="C278" s="35" t="s">
        <v>287</v>
      </c>
      <c r="D278" s="39" t="s">
        <v>587</v>
      </c>
      <c r="E278" s="40">
        <v>44582</v>
      </c>
      <c r="F278" s="35">
        <v>2</v>
      </c>
      <c r="G278" s="35" t="s">
        <v>546</v>
      </c>
      <c r="H278" s="35" t="s">
        <v>43</v>
      </c>
      <c r="I278" s="35">
        <v>427</v>
      </c>
      <c r="J278" s="35">
        <v>3</v>
      </c>
      <c r="K278" s="35">
        <v>0.1</v>
      </c>
      <c r="L278" s="35">
        <v>2</v>
      </c>
      <c r="M278" s="35">
        <f t="shared" si="1"/>
        <v>2</v>
      </c>
      <c r="N278" s="35"/>
      <c r="O278" s="35">
        <v>2</v>
      </c>
      <c r="P278" s="35"/>
      <c r="Q278" s="35" t="s">
        <v>588</v>
      </c>
      <c r="R278" s="35">
        <v>8</v>
      </c>
      <c r="S278" s="35">
        <v>3221886800</v>
      </c>
      <c r="T278" s="35" t="s">
        <v>262</v>
      </c>
      <c r="U278" s="35" t="s">
        <v>263</v>
      </c>
    </row>
    <row r="279" spans="1:21" ht="15.75" customHeight="1">
      <c r="A279" s="35">
        <v>37</v>
      </c>
      <c r="B279" s="35" t="s">
        <v>257</v>
      </c>
      <c r="C279" s="35" t="s">
        <v>287</v>
      </c>
      <c r="D279" s="39" t="s">
        <v>587</v>
      </c>
      <c r="E279" s="40">
        <v>44582</v>
      </c>
      <c r="F279" s="35">
        <v>2</v>
      </c>
      <c r="G279" s="35" t="s">
        <v>546</v>
      </c>
      <c r="H279" s="35" t="s">
        <v>43</v>
      </c>
      <c r="I279" s="35">
        <v>427</v>
      </c>
      <c r="J279" s="35">
        <v>7</v>
      </c>
      <c r="K279" s="35">
        <v>0.1</v>
      </c>
      <c r="L279" s="35">
        <v>2</v>
      </c>
      <c r="M279" s="35">
        <f t="shared" si="1"/>
        <v>2</v>
      </c>
      <c r="N279" s="35">
        <v>1</v>
      </c>
      <c r="O279" s="35">
        <v>1</v>
      </c>
      <c r="P279" s="35"/>
      <c r="Q279" s="35" t="s">
        <v>589</v>
      </c>
      <c r="R279" s="35">
        <v>156</v>
      </c>
      <c r="S279" s="35">
        <v>3221886800</v>
      </c>
      <c r="T279" s="35" t="s">
        <v>262</v>
      </c>
      <c r="U279" s="35" t="s">
        <v>263</v>
      </c>
    </row>
    <row r="280" spans="1:21" ht="15.75" customHeight="1">
      <c r="A280" s="35">
        <v>38</v>
      </c>
      <c r="B280" s="35" t="s">
        <v>257</v>
      </c>
      <c r="C280" s="35" t="s">
        <v>287</v>
      </c>
      <c r="D280" s="39" t="s">
        <v>587</v>
      </c>
      <c r="E280" s="40">
        <v>44582</v>
      </c>
      <c r="F280" s="35">
        <v>2</v>
      </c>
      <c r="G280" s="35" t="s">
        <v>546</v>
      </c>
      <c r="H280" s="35" t="s">
        <v>43</v>
      </c>
      <c r="I280" s="35">
        <v>427</v>
      </c>
      <c r="J280" s="35">
        <v>8</v>
      </c>
      <c r="K280" s="35">
        <v>0.3</v>
      </c>
      <c r="L280" s="35">
        <v>16</v>
      </c>
      <c r="M280" s="35">
        <f t="shared" si="1"/>
        <v>15</v>
      </c>
      <c r="N280" s="35"/>
      <c r="O280" s="35">
        <v>15</v>
      </c>
      <c r="P280" s="35"/>
      <c r="Q280" s="35" t="s">
        <v>590</v>
      </c>
      <c r="R280" s="35">
        <v>62</v>
      </c>
      <c r="S280" s="35">
        <v>3221886800</v>
      </c>
      <c r="T280" s="35" t="s">
        <v>262</v>
      </c>
      <c r="U280" s="35" t="s">
        <v>263</v>
      </c>
    </row>
    <row r="281" spans="1:21" ht="15.75" customHeight="1">
      <c r="A281" s="35">
        <v>39</v>
      </c>
      <c r="B281" s="35" t="s">
        <v>257</v>
      </c>
      <c r="C281" s="35" t="s">
        <v>287</v>
      </c>
      <c r="D281" s="39" t="s">
        <v>587</v>
      </c>
      <c r="E281" s="40">
        <v>44582</v>
      </c>
      <c r="F281" s="35">
        <v>2</v>
      </c>
      <c r="G281" s="35" t="s">
        <v>546</v>
      </c>
      <c r="H281" s="35" t="s">
        <v>43</v>
      </c>
      <c r="I281" s="35">
        <v>427</v>
      </c>
      <c r="J281" s="35">
        <v>9</v>
      </c>
      <c r="K281" s="35">
        <v>0.2</v>
      </c>
      <c r="L281" s="35">
        <v>16</v>
      </c>
      <c r="M281" s="35">
        <f t="shared" si="1"/>
        <v>15</v>
      </c>
      <c r="N281" s="35"/>
      <c r="O281" s="35">
        <v>15</v>
      </c>
      <c r="P281" s="35"/>
      <c r="Q281" s="35" t="s">
        <v>591</v>
      </c>
      <c r="R281" s="35">
        <v>62</v>
      </c>
      <c r="S281" s="35">
        <v>3221886800</v>
      </c>
      <c r="T281" s="35" t="s">
        <v>262</v>
      </c>
      <c r="U281" s="35" t="s">
        <v>263</v>
      </c>
    </row>
    <row r="282" spans="1:21" ht="15.75" customHeight="1">
      <c r="A282" s="35">
        <v>40</v>
      </c>
      <c r="B282" s="35" t="s">
        <v>257</v>
      </c>
      <c r="C282" s="35" t="s">
        <v>287</v>
      </c>
      <c r="D282" s="39" t="s">
        <v>587</v>
      </c>
      <c r="E282" s="40">
        <v>44582</v>
      </c>
      <c r="F282" s="35">
        <v>2</v>
      </c>
      <c r="G282" s="35" t="s">
        <v>546</v>
      </c>
      <c r="H282" s="35" t="s">
        <v>43</v>
      </c>
      <c r="I282" s="35">
        <v>438</v>
      </c>
      <c r="J282" s="35">
        <v>4</v>
      </c>
      <c r="K282" s="35">
        <v>0.2</v>
      </c>
      <c r="L282" s="35">
        <v>5</v>
      </c>
      <c r="M282" s="35">
        <f t="shared" si="1"/>
        <v>4</v>
      </c>
      <c r="N282" s="35"/>
      <c r="O282" s="35">
        <v>4</v>
      </c>
      <c r="P282" s="35"/>
      <c r="Q282" s="35" t="s">
        <v>592</v>
      </c>
      <c r="R282" s="35">
        <v>16</v>
      </c>
      <c r="S282" s="35">
        <v>3221886800</v>
      </c>
      <c r="T282" s="35" t="s">
        <v>262</v>
      </c>
      <c r="U282" s="35" t="s">
        <v>263</v>
      </c>
    </row>
    <row r="283" spans="1:21" ht="15.75" customHeight="1">
      <c r="A283" s="35">
        <v>41</v>
      </c>
      <c r="B283" s="35" t="s">
        <v>257</v>
      </c>
      <c r="C283" s="35" t="s">
        <v>287</v>
      </c>
      <c r="D283" s="39" t="s">
        <v>587</v>
      </c>
      <c r="E283" s="40">
        <v>44582</v>
      </c>
      <c r="F283" s="35">
        <v>2</v>
      </c>
      <c r="G283" s="35" t="s">
        <v>546</v>
      </c>
      <c r="H283" s="35" t="s">
        <v>43</v>
      </c>
      <c r="I283" s="35">
        <v>438</v>
      </c>
      <c r="J283" s="35">
        <v>9</v>
      </c>
      <c r="K283" s="35">
        <v>0.1</v>
      </c>
      <c r="L283" s="35">
        <v>1</v>
      </c>
      <c r="M283" s="35">
        <f t="shared" si="1"/>
        <v>1</v>
      </c>
      <c r="N283" s="35"/>
      <c r="O283" s="35">
        <v>1</v>
      </c>
      <c r="P283" s="35"/>
      <c r="Q283" s="35" t="s">
        <v>593</v>
      </c>
      <c r="R283" s="35">
        <v>4</v>
      </c>
      <c r="S283" s="35">
        <v>3221886800</v>
      </c>
      <c r="T283" s="35" t="s">
        <v>262</v>
      </c>
      <c r="U283" s="35" t="s">
        <v>263</v>
      </c>
    </row>
    <row r="284" spans="1:21" ht="15.75" customHeight="1">
      <c r="A284" s="35">
        <v>42</v>
      </c>
      <c r="B284" s="35" t="s">
        <v>257</v>
      </c>
      <c r="C284" s="35" t="s">
        <v>287</v>
      </c>
      <c r="D284" s="39" t="s">
        <v>587</v>
      </c>
      <c r="E284" s="40">
        <v>44582</v>
      </c>
      <c r="F284" s="35">
        <v>2</v>
      </c>
      <c r="G284" s="35" t="s">
        <v>546</v>
      </c>
      <c r="H284" s="35" t="s">
        <v>43</v>
      </c>
      <c r="I284" s="35">
        <v>443</v>
      </c>
      <c r="J284" s="35">
        <v>2</v>
      </c>
      <c r="K284" s="35">
        <v>0.2</v>
      </c>
      <c r="L284" s="35">
        <v>4</v>
      </c>
      <c r="M284" s="35">
        <f t="shared" si="1"/>
        <v>4</v>
      </c>
      <c r="N284" s="35"/>
      <c r="O284" s="35">
        <v>4</v>
      </c>
      <c r="P284" s="35"/>
      <c r="Q284" s="35" t="s">
        <v>594</v>
      </c>
      <c r="R284" s="35">
        <v>16</v>
      </c>
      <c r="S284" s="35">
        <v>3221886800</v>
      </c>
      <c r="T284" s="35" t="s">
        <v>262</v>
      </c>
      <c r="U284" s="35" t="s">
        <v>263</v>
      </c>
    </row>
    <row r="285" spans="1:21" ht="15.75" customHeight="1">
      <c r="A285" s="35">
        <v>43</v>
      </c>
      <c r="B285" s="35" t="s">
        <v>257</v>
      </c>
      <c r="C285" s="35" t="s">
        <v>287</v>
      </c>
      <c r="D285" s="39" t="s">
        <v>587</v>
      </c>
      <c r="E285" s="40">
        <v>44582</v>
      </c>
      <c r="F285" s="35">
        <v>2</v>
      </c>
      <c r="G285" s="35" t="s">
        <v>546</v>
      </c>
      <c r="H285" s="35" t="s">
        <v>43</v>
      </c>
      <c r="I285" s="35">
        <v>455</v>
      </c>
      <c r="J285" s="35">
        <v>6</v>
      </c>
      <c r="K285" s="35">
        <v>0.2</v>
      </c>
      <c r="L285" s="35">
        <v>5</v>
      </c>
      <c r="M285" s="35">
        <f t="shared" si="1"/>
        <v>5</v>
      </c>
      <c r="N285" s="35">
        <v>5</v>
      </c>
      <c r="O285" s="35"/>
      <c r="P285" s="35"/>
      <c r="Q285" s="35" t="s">
        <v>595</v>
      </c>
      <c r="R285" s="35">
        <v>707</v>
      </c>
      <c r="S285" s="35">
        <v>3221886800</v>
      </c>
      <c r="T285" s="35" t="s">
        <v>274</v>
      </c>
      <c r="U285" s="35" t="s">
        <v>263</v>
      </c>
    </row>
    <row r="286" spans="1:21" ht="15.75" customHeight="1">
      <c r="A286" s="35">
        <v>44</v>
      </c>
      <c r="B286" s="35" t="s">
        <v>257</v>
      </c>
      <c r="C286" s="35" t="s">
        <v>338</v>
      </c>
      <c r="D286" s="39" t="s">
        <v>596</v>
      </c>
      <c r="E286" s="40">
        <v>44586</v>
      </c>
      <c r="F286" s="35">
        <v>2</v>
      </c>
      <c r="G286" s="35" t="s">
        <v>546</v>
      </c>
      <c r="H286" s="35" t="s">
        <v>43</v>
      </c>
      <c r="I286" s="35">
        <v>278</v>
      </c>
      <c r="J286" s="35">
        <v>1</v>
      </c>
      <c r="K286" s="35">
        <v>0.5</v>
      </c>
      <c r="L286" s="35">
        <v>7</v>
      </c>
      <c r="M286" s="35">
        <f t="shared" si="1"/>
        <v>6</v>
      </c>
      <c r="N286" s="35"/>
      <c r="O286" s="35">
        <v>6</v>
      </c>
      <c r="P286" s="35"/>
      <c r="Q286" s="35" t="s">
        <v>597</v>
      </c>
      <c r="R286" s="35">
        <v>25</v>
      </c>
      <c r="S286" s="35">
        <v>3221886800</v>
      </c>
      <c r="T286" s="35" t="s">
        <v>274</v>
      </c>
      <c r="U286" s="35" t="s">
        <v>263</v>
      </c>
    </row>
    <row r="287" spans="1:21" ht="15.75" customHeight="1">
      <c r="A287" s="35">
        <v>45</v>
      </c>
      <c r="B287" s="35" t="s">
        <v>257</v>
      </c>
      <c r="C287" s="35" t="s">
        <v>338</v>
      </c>
      <c r="D287" s="39" t="s">
        <v>596</v>
      </c>
      <c r="E287" s="40">
        <v>44586</v>
      </c>
      <c r="F287" s="35">
        <v>2</v>
      </c>
      <c r="G287" s="35" t="s">
        <v>546</v>
      </c>
      <c r="H287" s="35" t="s">
        <v>43</v>
      </c>
      <c r="I287" s="35">
        <v>278</v>
      </c>
      <c r="J287" s="35">
        <v>2</v>
      </c>
      <c r="K287" s="35">
        <v>0.6</v>
      </c>
      <c r="L287" s="35">
        <v>6</v>
      </c>
      <c r="M287" s="35">
        <f t="shared" si="1"/>
        <v>5</v>
      </c>
      <c r="N287" s="35"/>
      <c r="O287" s="35">
        <v>5</v>
      </c>
      <c r="P287" s="35"/>
      <c r="Q287" s="35" t="s">
        <v>598</v>
      </c>
      <c r="R287" s="35">
        <v>21</v>
      </c>
      <c r="S287" s="35">
        <v>3221886800</v>
      </c>
      <c r="T287" s="35" t="s">
        <v>274</v>
      </c>
      <c r="U287" s="35" t="s">
        <v>263</v>
      </c>
    </row>
    <row r="288" spans="1:21" ht="15.75" customHeight="1">
      <c r="A288" s="35">
        <v>46</v>
      </c>
      <c r="B288" s="35" t="s">
        <v>257</v>
      </c>
      <c r="C288" s="35" t="s">
        <v>341</v>
      </c>
      <c r="D288" s="39" t="s">
        <v>599</v>
      </c>
      <c r="E288" s="40">
        <v>44589</v>
      </c>
      <c r="F288" s="35">
        <v>2</v>
      </c>
      <c r="G288" s="35" t="s">
        <v>546</v>
      </c>
      <c r="H288" s="35" t="s">
        <v>43</v>
      </c>
      <c r="I288" s="35">
        <v>549</v>
      </c>
      <c r="J288" s="35">
        <v>5</v>
      </c>
      <c r="K288" s="35">
        <v>0.1</v>
      </c>
      <c r="L288" s="35">
        <v>4</v>
      </c>
      <c r="M288" s="35">
        <f t="shared" si="1"/>
        <v>4</v>
      </c>
      <c r="N288" s="35"/>
      <c r="O288" s="35">
        <v>4</v>
      </c>
      <c r="P288" s="35"/>
      <c r="Q288" s="35" t="s">
        <v>600</v>
      </c>
      <c r="R288" s="35">
        <v>16</v>
      </c>
      <c r="S288" s="35">
        <v>3221886800</v>
      </c>
      <c r="T288" s="35" t="s">
        <v>268</v>
      </c>
      <c r="U288" s="35" t="s">
        <v>263</v>
      </c>
    </row>
    <row r="289" spans="1:21" ht="15.75" customHeight="1">
      <c r="A289" s="35">
        <v>47</v>
      </c>
      <c r="B289" s="35" t="s">
        <v>257</v>
      </c>
      <c r="C289" s="35" t="s">
        <v>258</v>
      </c>
      <c r="D289" s="39" t="s">
        <v>601</v>
      </c>
      <c r="E289" s="40">
        <v>44589</v>
      </c>
      <c r="F289" s="35">
        <v>2</v>
      </c>
      <c r="G289" s="35" t="s">
        <v>546</v>
      </c>
      <c r="H289" s="35" t="s">
        <v>43</v>
      </c>
      <c r="I289" s="35">
        <v>668</v>
      </c>
      <c r="J289" s="35">
        <v>1</v>
      </c>
      <c r="K289" s="35">
        <v>0.1</v>
      </c>
      <c r="L289" s="35">
        <v>9</v>
      </c>
      <c r="M289" s="35">
        <f t="shared" ref="M289:M304" si="3">SUM(N289:O289)</f>
        <v>8</v>
      </c>
      <c r="N289" s="35">
        <v>8</v>
      </c>
      <c r="O289" s="35"/>
      <c r="P289" s="35"/>
      <c r="Q289" s="35" t="s">
        <v>547</v>
      </c>
      <c r="R289" s="35">
        <v>1110</v>
      </c>
      <c r="S289" s="35">
        <v>3221886800</v>
      </c>
      <c r="T289" s="35" t="s">
        <v>274</v>
      </c>
      <c r="U289" s="35" t="s">
        <v>263</v>
      </c>
    </row>
    <row r="290" spans="1:21" ht="15.75" customHeight="1">
      <c r="A290" s="35">
        <v>48</v>
      </c>
      <c r="B290" s="35" t="s">
        <v>257</v>
      </c>
      <c r="C290" s="35" t="s">
        <v>258</v>
      </c>
      <c r="D290" s="39" t="s">
        <v>601</v>
      </c>
      <c r="E290" s="40">
        <v>44589</v>
      </c>
      <c r="F290" s="35">
        <v>2</v>
      </c>
      <c r="G290" s="35" t="s">
        <v>546</v>
      </c>
      <c r="H290" s="35" t="s">
        <v>43</v>
      </c>
      <c r="I290" s="35">
        <v>668</v>
      </c>
      <c r="J290" s="35">
        <v>16</v>
      </c>
      <c r="K290" s="35">
        <v>0.1</v>
      </c>
      <c r="L290" s="35">
        <v>9</v>
      </c>
      <c r="M290" s="35">
        <f t="shared" si="3"/>
        <v>8</v>
      </c>
      <c r="N290" s="35">
        <v>5</v>
      </c>
      <c r="O290" s="35">
        <v>3</v>
      </c>
      <c r="P290" s="35"/>
      <c r="Q290" s="35" t="s">
        <v>548</v>
      </c>
      <c r="R290" s="35">
        <v>665</v>
      </c>
      <c r="S290" s="35">
        <v>3221886800</v>
      </c>
      <c r="T290" s="35" t="s">
        <v>274</v>
      </c>
      <c r="U290" s="35" t="s">
        <v>263</v>
      </c>
    </row>
    <row r="291" spans="1:21" ht="15.75" customHeight="1">
      <c r="A291" s="35">
        <v>49</v>
      </c>
      <c r="B291" s="35" t="s">
        <v>257</v>
      </c>
      <c r="C291" s="35" t="s">
        <v>334</v>
      </c>
      <c r="D291" s="39" t="s">
        <v>602</v>
      </c>
      <c r="E291" s="40">
        <v>44592</v>
      </c>
      <c r="F291" s="35">
        <v>2</v>
      </c>
      <c r="G291" s="35" t="s">
        <v>546</v>
      </c>
      <c r="H291" s="35" t="s">
        <v>43</v>
      </c>
      <c r="I291" s="35">
        <v>750</v>
      </c>
      <c r="J291" s="35">
        <v>1</v>
      </c>
      <c r="K291" s="35">
        <v>0.2</v>
      </c>
      <c r="L291" s="35">
        <v>11</v>
      </c>
      <c r="M291" s="35">
        <f t="shared" si="3"/>
        <v>10</v>
      </c>
      <c r="N291" s="35">
        <v>1</v>
      </c>
      <c r="O291" s="35">
        <v>9</v>
      </c>
      <c r="P291" s="35"/>
      <c r="Q291" s="35" t="s">
        <v>603</v>
      </c>
      <c r="R291" s="35">
        <v>135</v>
      </c>
      <c r="S291" s="35">
        <v>3221810100</v>
      </c>
      <c r="T291" s="35" t="s">
        <v>268</v>
      </c>
      <c r="U291" s="35" t="s">
        <v>83</v>
      </c>
    </row>
    <row r="292" spans="1:21" ht="15.75" customHeight="1">
      <c r="A292" s="35">
        <v>50</v>
      </c>
      <c r="B292" s="35" t="s">
        <v>257</v>
      </c>
      <c r="C292" s="35" t="s">
        <v>334</v>
      </c>
      <c r="D292" s="39" t="s">
        <v>602</v>
      </c>
      <c r="E292" s="40">
        <v>44592</v>
      </c>
      <c r="F292" s="35">
        <v>2</v>
      </c>
      <c r="G292" s="35" t="s">
        <v>546</v>
      </c>
      <c r="H292" s="35" t="s">
        <v>43</v>
      </c>
      <c r="I292" s="35">
        <v>750</v>
      </c>
      <c r="J292" s="35">
        <v>8</v>
      </c>
      <c r="K292" s="35">
        <v>0.3</v>
      </c>
      <c r="L292" s="35">
        <v>15</v>
      </c>
      <c r="M292" s="35">
        <f t="shared" si="3"/>
        <v>14</v>
      </c>
      <c r="N292" s="35">
        <v>2</v>
      </c>
      <c r="O292" s="35">
        <v>12</v>
      </c>
      <c r="P292" s="35"/>
      <c r="Q292" s="35" t="s">
        <v>604</v>
      </c>
      <c r="R292" s="35">
        <v>299</v>
      </c>
      <c r="S292" s="35">
        <v>3221810100</v>
      </c>
      <c r="T292" s="35" t="s">
        <v>268</v>
      </c>
      <c r="U292" s="35" t="s">
        <v>83</v>
      </c>
    </row>
    <row r="293" spans="1:21" ht="15.75" customHeight="1">
      <c r="A293" s="35">
        <v>51</v>
      </c>
      <c r="B293" s="35" t="s">
        <v>257</v>
      </c>
      <c r="C293" s="35" t="s">
        <v>334</v>
      </c>
      <c r="D293" s="39" t="s">
        <v>602</v>
      </c>
      <c r="E293" s="40">
        <v>44592</v>
      </c>
      <c r="F293" s="35">
        <v>2</v>
      </c>
      <c r="G293" s="35" t="s">
        <v>546</v>
      </c>
      <c r="H293" s="35" t="s">
        <v>43</v>
      </c>
      <c r="I293" s="35">
        <v>767</v>
      </c>
      <c r="J293" s="35">
        <v>9</v>
      </c>
      <c r="K293" s="35">
        <v>0.6</v>
      </c>
      <c r="L293" s="35">
        <v>12</v>
      </c>
      <c r="M293" s="35">
        <f t="shared" si="3"/>
        <v>11</v>
      </c>
      <c r="N293" s="35">
        <v>2</v>
      </c>
      <c r="O293" s="35">
        <v>9</v>
      </c>
      <c r="P293" s="35"/>
      <c r="Q293" s="35" t="s">
        <v>605</v>
      </c>
      <c r="R293" s="35">
        <v>287</v>
      </c>
      <c r="S293" s="35">
        <v>3221886800</v>
      </c>
      <c r="T293" s="35" t="s">
        <v>268</v>
      </c>
      <c r="U293" s="35" t="s">
        <v>263</v>
      </c>
    </row>
    <row r="294" spans="1:21" ht="15.75" customHeight="1">
      <c r="A294" s="35">
        <v>52</v>
      </c>
      <c r="B294" s="35" t="s">
        <v>257</v>
      </c>
      <c r="C294" s="35" t="s">
        <v>334</v>
      </c>
      <c r="D294" s="39" t="s">
        <v>602</v>
      </c>
      <c r="E294" s="40">
        <v>44592</v>
      </c>
      <c r="F294" s="35">
        <v>2</v>
      </c>
      <c r="G294" s="35" t="s">
        <v>546</v>
      </c>
      <c r="H294" s="35" t="s">
        <v>43</v>
      </c>
      <c r="I294" s="35">
        <v>768</v>
      </c>
      <c r="J294" s="35">
        <v>1</v>
      </c>
      <c r="K294" s="35">
        <v>0.4</v>
      </c>
      <c r="L294" s="35">
        <v>24</v>
      </c>
      <c r="M294" s="35">
        <f t="shared" si="3"/>
        <v>22</v>
      </c>
      <c r="N294" s="35">
        <v>6</v>
      </c>
      <c r="O294" s="35">
        <v>16</v>
      </c>
      <c r="P294" s="35"/>
      <c r="Q294" s="35" t="s">
        <v>606</v>
      </c>
      <c r="R294" s="35">
        <v>817</v>
      </c>
      <c r="S294" s="35">
        <v>3221886800</v>
      </c>
      <c r="T294" s="35" t="s">
        <v>268</v>
      </c>
      <c r="U294" s="35" t="s">
        <v>263</v>
      </c>
    </row>
    <row r="295" spans="1:21" ht="15.75" customHeight="1">
      <c r="A295" s="35">
        <v>53</v>
      </c>
      <c r="B295" s="35" t="s">
        <v>257</v>
      </c>
      <c r="C295" s="35" t="s">
        <v>334</v>
      </c>
      <c r="D295" s="39" t="s">
        <v>602</v>
      </c>
      <c r="E295" s="40">
        <v>44592</v>
      </c>
      <c r="F295" s="35">
        <v>2</v>
      </c>
      <c r="G295" s="35" t="s">
        <v>546</v>
      </c>
      <c r="H295" s="35" t="s">
        <v>43</v>
      </c>
      <c r="I295" s="35">
        <v>768</v>
      </c>
      <c r="J295" s="35">
        <v>3</v>
      </c>
      <c r="K295" s="35">
        <v>0.4</v>
      </c>
      <c r="L295" s="35">
        <v>38</v>
      </c>
      <c r="M295" s="35">
        <f t="shared" si="3"/>
        <v>34</v>
      </c>
      <c r="N295" s="35">
        <v>2</v>
      </c>
      <c r="O295" s="35">
        <v>32</v>
      </c>
      <c r="P295" s="35"/>
      <c r="Q295" s="35" t="s">
        <v>607</v>
      </c>
      <c r="R295" s="35">
        <v>384</v>
      </c>
      <c r="S295" s="35">
        <v>3221886800</v>
      </c>
      <c r="T295" s="35" t="s">
        <v>268</v>
      </c>
      <c r="U295" s="35" t="s">
        <v>263</v>
      </c>
    </row>
    <row r="296" spans="1:21" ht="15.75" customHeight="1">
      <c r="A296" s="35">
        <v>54</v>
      </c>
      <c r="B296" s="35" t="s">
        <v>257</v>
      </c>
      <c r="C296" s="35" t="s">
        <v>334</v>
      </c>
      <c r="D296" s="39" t="s">
        <v>602</v>
      </c>
      <c r="E296" s="40">
        <v>44592</v>
      </c>
      <c r="F296" s="35">
        <v>2</v>
      </c>
      <c r="G296" s="35" t="s">
        <v>546</v>
      </c>
      <c r="H296" s="35" t="s">
        <v>43</v>
      </c>
      <c r="I296" s="35">
        <v>768</v>
      </c>
      <c r="J296" s="35">
        <v>8</v>
      </c>
      <c r="K296" s="35">
        <v>0.8</v>
      </c>
      <c r="L296" s="35">
        <v>35</v>
      </c>
      <c r="M296" s="35">
        <f t="shared" si="3"/>
        <v>32</v>
      </c>
      <c r="N296" s="35">
        <v>6</v>
      </c>
      <c r="O296" s="35">
        <v>26</v>
      </c>
      <c r="P296" s="35"/>
      <c r="Q296" s="35" t="s">
        <v>608</v>
      </c>
      <c r="R296" s="35">
        <v>912</v>
      </c>
      <c r="S296" s="35">
        <v>3221886800</v>
      </c>
      <c r="T296" s="35" t="s">
        <v>268</v>
      </c>
      <c r="U296" s="35" t="s">
        <v>263</v>
      </c>
    </row>
    <row r="297" spans="1:21" ht="15.75" customHeight="1">
      <c r="A297" s="35">
        <v>55</v>
      </c>
      <c r="B297" s="35" t="s">
        <v>257</v>
      </c>
      <c r="C297" s="35" t="s">
        <v>334</v>
      </c>
      <c r="D297" s="39" t="s">
        <v>602</v>
      </c>
      <c r="E297" s="40">
        <v>44592</v>
      </c>
      <c r="F297" s="35">
        <v>2</v>
      </c>
      <c r="G297" s="35" t="s">
        <v>546</v>
      </c>
      <c r="H297" s="35" t="s">
        <v>43</v>
      </c>
      <c r="I297" s="35">
        <v>768</v>
      </c>
      <c r="J297" s="35">
        <v>10</v>
      </c>
      <c r="K297" s="35">
        <v>0.9</v>
      </c>
      <c r="L297" s="35">
        <v>23</v>
      </c>
      <c r="M297" s="35">
        <f t="shared" si="3"/>
        <v>20</v>
      </c>
      <c r="N297" s="35">
        <v>5</v>
      </c>
      <c r="O297" s="35">
        <v>15</v>
      </c>
      <c r="P297" s="35"/>
      <c r="Q297" s="35" t="s">
        <v>609</v>
      </c>
      <c r="R297" s="35">
        <v>771</v>
      </c>
      <c r="S297" s="35">
        <v>3221886800</v>
      </c>
      <c r="T297" s="35" t="s">
        <v>268</v>
      </c>
      <c r="U297" s="35" t="s">
        <v>263</v>
      </c>
    </row>
    <row r="298" spans="1:21" ht="15.75" customHeight="1">
      <c r="A298" s="35">
        <v>56</v>
      </c>
      <c r="B298" s="35" t="s">
        <v>257</v>
      </c>
      <c r="C298" s="35" t="s">
        <v>334</v>
      </c>
      <c r="D298" s="39" t="s">
        <v>602</v>
      </c>
      <c r="E298" s="40">
        <v>44592</v>
      </c>
      <c r="F298" s="35">
        <v>2</v>
      </c>
      <c r="G298" s="35" t="s">
        <v>546</v>
      </c>
      <c r="H298" s="35" t="s">
        <v>43</v>
      </c>
      <c r="I298" s="35">
        <v>768</v>
      </c>
      <c r="J298" s="35">
        <v>17</v>
      </c>
      <c r="K298" s="35">
        <v>0.4</v>
      </c>
      <c r="L298" s="35">
        <v>7</v>
      </c>
      <c r="M298" s="35">
        <f t="shared" si="3"/>
        <v>6</v>
      </c>
      <c r="N298" s="35">
        <v>1</v>
      </c>
      <c r="O298" s="35">
        <v>5</v>
      </c>
      <c r="P298" s="35"/>
      <c r="Q298" s="35" t="s">
        <v>610</v>
      </c>
      <c r="R298" s="35">
        <v>119</v>
      </c>
      <c r="S298" s="35">
        <v>3221886800</v>
      </c>
      <c r="T298" s="35" t="s">
        <v>268</v>
      </c>
      <c r="U298" s="35" t="s">
        <v>263</v>
      </c>
    </row>
    <row r="299" spans="1:21" ht="15.75" customHeight="1">
      <c r="A299" s="35">
        <v>57</v>
      </c>
      <c r="B299" s="35" t="s">
        <v>257</v>
      </c>
      <c r="C299" s="35" t="s">
        <v>334</v>
      </c>
      <c r="D299" s="39" t="s">
        <v>602</v>
      </c>
      <c r="E299" s="40">
        <v>44592</v>
      </c>
      <c r="F299" s="35">
        <v>2</v>
      </c>
      <c r="G299" s="35" t="s">
        <v>546</v>
      </c>
      <c r="H299" s="35" t="s">
        <v>43</v>
      </c>
      <c r="I299" s="35">
        <v>794</v>
      </c>
      <c r="J299" s="35">
        <v>12</v>
      </c>
      <c r="K299" s="35">
        <v>1</v>
      </c>
      <c r="L299" s="35">
        <v>11</v>
      </c>
      <c r="M299" s="35">
        <f t="shared" si="3"/>
        <v>10</v>
      </c>
      <c r="N299" s="35">
        <v>2</v>
      </c>
      <c r="O299" s="35">
        <v>8</v>
      </c>
      <c r="P299" s="35"/>
      <c r="Q299" s="35" t="s">
        <v>611</v>
      </c>
      <c r="R299" s="35">
        <v>283</v>
      </c>
      <c r="S299" s="35">
        <v>3221886800</v>
      </c>
      <c r="T299" s="35" t="s">
        <v>268</v>
      </c>
      <c r="U299" s="35" t="s">
        <v>263</v>
      </c>
    </row>
    <row r="300" spans="1:21" ht="15.75" customHeight="1">
      <c r="A300" s="35">
        <v>58</v>
      </c>
      <c r="B300" s="35" t="s">
        <v>257</v>
      </c>
      <c r="C300" s="35" t="s">
        <v>334</v>
      </c>
      <c r="D300" s="39" t="s">
        <v>602</v>
      </c>
      <c r="E300" s="40">
        <v>44592</v>
      </c>
      <c r="F300" s="35">
        <v>2</v>
      </c>
      <c r="G300" s="35" t="s">
        <v>546</v>
      </c>
      <c r="H300" s="35" t="s">
        <v>43</v>
      </c>
      <c r="I300" s="35">
        <v>808</v>
      </c>
      <c r="J300" s="35">
        <v>3</v>
      </c>
      <c r="K300" s="35">
        <v>1.8</v>
      </c>
      <c r="L300" s="35">
        <v>21</v>
      </c>
      <c r="M300" s="35">
        <f t="shared" si="3"/>
        <v>19</v>
      </c>
      <c r="N300" s="35">
        <v>4</v>
      </c>
      <c r="O300" s="35">
        <v>15</v>
      </c>
      <c r="P300" s="35"/>
      <c r="Q300" s="35" t="s">
        <v>612</v>
      </c>
      <c r="R300" s="35">
        <v>563</v>
      </c>
      <c r="S300" s="35">
        <v>3221886800</v>
      </c>
      <c r="T300" s="35" t="s">
        <v>268</v>
      </c>
      <c r="U300" s="35" t="s">
        <v>263</v>
      </c>
    </row>
    <row r="301" spans="1:21" ht="15.75" customHeight="1">
      <c r="A301" s="35">
        <v>59</v>
      </c>
      <c r="B301" s="35" t="s">
        <v>257</v>
      </c>
      <c r="C301" s="35" t="s">
        <v>334</v>
      </c>
      <c r="D301" s="39" t="s">
        <v>602</v>
      </c>
      <c r="E301" s="40">
        <v>44592</v>
      </c>
      <c r="F301" s="35">
        <v>2</v>
      </c>
      <c r="G301" s="35" t="s">
        <v>546</v>
      </c>
      <c r="H301" s="35" t="s">
        <v>43</v>
      </c>
      <c r="I301" s="35">
        <v>808</v>
      </c>
      <c r="J301" s="35">
        <v>16</v>
      </c>
      <c r="K301" s="35">
        <v>0.1</v>
      </c>
      <c r="L301" s="35">
        <v>3</v>
      </c>
      <c r="M301" s="35">
        <f t="shared" si="3"/>
        <v>3</v>
      </c>
      <c r="N301" s="35"/>
      <c r="O301" s="35">
        <v>3</v>
      </c>
      <c r="P301" s="35"/>
      <c r="Q301" s="35" t="s">
        <v>613</v>
      </c>
      <c r="R301" s="35">
        <v>12</v>
      </c>
      <c r="S301" s="35">
        <v>3221886800</v>
      </c>
      <c r="T301" s="35" t="s">
        <v>268</v>
      </c>
      <c r="U301" s="35" t="s">
        <v>263</v>
      </c>
    </row>
    <row r="302" spans="1:21" ht="15.75" customHeight="1">
      <c r="A302" s="35">
        <v>60</v>
      </c>
      <c r="B302" s="35" t="s">
        <v>257</v>
      </c>
      <c r="C302" s="35" t="s">
        <v>334</v>
      </c>
      <c r="D302" s="39" t="s">
        <v>602</v>
      </c>
      <c r="E302" s="40">
        <v>44592</v>
      </c>
      <c r="F302" s="35">
        <v>2</v>
      </c>
      <c r="G302" s="35" t="s">
        <v>546</v>
      </c>
      <c r="H302" s="35" t="s">
        <v>43</v>
      </c>
      <c r="I302" s="35">
        <v>809</v>
      </c>
      <c r="J302" s="35">
        <v>1</v>
      </c>
      <c r="K302" s="35">
        <v>0.5</v>
      </c>
      <c r="L302" s="35">
        <v>13</v>
      </c>
      <c r="M302" s="35">
        <f t="shared" si="3"/>
        <v>12</v>
      </c>
      <c r="N302" s="35">
        <v>2</v>
      </c>
      <c r="O302" s="35">
        <v>10</v>
      </c>
      <c r="P302" s="35"/>
      <c r="Q302" s="35" t="s">
        <v>614</v>
      </c>
      <c r="R302" s="35">
        <v>291</v>
      </c>
      <c r="S302" s="35">
        <v>3221886800</v>
      </c>
      <c r="T302" s="35" t="s">
        <v>268</v>
      </c>
      <c r="U302" s="35" t="s">
        <v>263</v>
      </c>
    </row>
    <row r="303" spans="1:21" ht="15.75" customHeight="1">
      <c r="A303" s="35">
        <v>61</v>
      </c>
      <c r="B303" s="35" t="s">
        <v>257</v>
      </c>
      <c r="C303" s="35" t="s">
        <v>334</v>
      </c>
      <c r="D303" s="39" t="s">
        <v>602</v>
      </c>
      <c r="E303" s="40">
        <v>44592</v>
      </c>
      <c r="F303" s="35">
        <v>2</v>
      </c>
      <c r="G303" s="35" t="s">
        <v>546</v>
      </c>
      <c r="H303" s="35" t="s">
        <v>43</v>
      </c>
      <c r="I303" s="35">
        <v>809</v>
      </c>
      <c r="J303" s="35">
        <v>2</v>
      </c>
      <c r="K303" s="35">
        <v>0.1</v>
      </c>
      <c r="L303" s="35">
        <v>6</v>
      </c>
      <c r="M303" s="35">
        <f t="shared" si="3"/>
        <v>5</v>
      </c>
      <c r="N303" s="35">
        <v>1</v>
      </c>
      <c r="O303" s="35">
        <v>4</v>
      </c>
      <c r="P303" s="35"/>
      <c r="Q303" s="35" t="s">
        <v>615</v>
      </c>
      <c r="R303" s="35">
        <v>114</v>
      </c>
      <c r="S303" s="35">
        <v>3221886800</v>
      </c>
      <c r="T303" s="35" t="s">
        <v>268</v>
      </c>
      <c r="U303" s="35" t="s">
        <v>263</v>
      </c>
    </row>
    <row r="304" spans="1:21" ht="15.75" customHeight="1">
      <c r="A304" s="35">
        <v>62</v>
      </c>
      <c r="B304" s="35" t="s">
        <v>257</v>
      </c>
      <c r="C304" s="35" t="s">
        <v>334</v>
      </c>
      <c r="D304" s="39" t="s">
        <v>602</v>
      </c>
      <c r="E304" s="40">
        <v>44592</v>
      </c>
      <c r="F304" s="35">
        <v>2</v>
      </c>
      <c r="G304" s="35" t="s">
        <v>546</v>
      </c>
      <c r="H304" s="35" t="s">
        <v>43</v>
      </c>
      <c r="I304" s="35">
        <v>809</v>
      </c>
      <c r="J304" s="35">
        <v>9</v>
      </c>
      <c r="K304" s="35">
        <v>0.5</v>
      </c>
      <c r="L304" s="35">
        <v>30</v>
      </c>
      <c r="M304" s="35">
        <f t="shared" si="3"/>
        <v>26</v>
      </c>
      <c r="N304" s="35">
        <v>5</v>
      </c>
      <c r="O304" s="35">
        <v>21</v>
      </c>
      <c r="P304" s="35"/>
      <c r="Q304" s="35" t="s">
        <v>616</v>
      </c>
      <c r="R304" s="35">
        <v>742</v>
      </c>
      <c r="S304" s="35">
        <v>3221886800</v>
      </c>
      <c r="T304" s="35" t="s">
        <v>268</v>
      </c>
      <c r="U304" s="35" t="s">
        <v>263</v>
      </c>
    </row>
    <row r="305" spans="1:21" ht="15.75" customHeight="1">
      <c r="A305" s="35"/>
      <c r="B305" s="36" t="s">
        <v>256</v>
      </c>
      <c r="C305" s="37"/>
      <c r="D305" s="38"/>
      <c r="E305" s="37"/>
      <c r="F305" s="37"/>
      <c r="G305" s="37"/>
      <c r="H305" s="37"/>
      <c r="I305" s="37"/>
      <c r="J305" s="37"/>
      <c r="K305" s="37">
        <f>SUM(K243:K304)</f>
        <v>53.10000000000003</v>
      </c>
      <c r="L305" s="37">
        <f>SUM(L243:L304)</f>
        <v>1765</v>
      </c>
      <c r="M305" s="37">
        <f>SUM(M243:M304)</f>
        <v>1613</v>
      </c>
      <c r="N305" s="37">
        <f>SUM(N243:N304)</f>
        <v>87</v>
      </c>
      <c r="O305" s="37">
        <f>SUM(O243:O304)</f>
        <v>1526</v>
      </c>
      <c r="P305" s="37"/>
      <c r="Q305" s="37"/>
      <c r="R305" s="37">
        <f>SUM(R243:R304)</f>
        <v>17743</v>
      </c>
      <c r="S305" s="35"/>
      <c r="T305" s="35"/>
      <c r="U305" s="35"/>
    </row>
    <row r="306" spans="1:21" ht="15.75" customHeight="1" thickBot="1">
      <c r="A306" s="45"/>
      <c r="B306" s="45"/>
      <c r="C306" s="45"/>
      <c r="D306" s="46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</row>
    <row r="307" spans="1:21" ht="15.75" customHeight="1" thickBot="1">
      <c r="A307" s="47"/>
      <c r="B307" s="48" t="s">
        <v>617</v>
      </c>
      <c r="C307" s="48"/>
      <c r="D307" s="49"/>
      <c r="E307" s="48"/>
      <c r="F307" s="48"/>
      <c r="G307" s="48"/>
      <c r="H307" s="48"/>
      <c r="I307" s="48"/>
      <c r="J307" s="48"/>
      <c r="K307" s="48">
        <f>SUM(K305,K241,K236,K155,K121,K33,K26,K14)</f>
        <v>473.30000000000007</v>
      </c>
      <c r="L307" s="48">
        <f>SUM(L305,L241,L236,L155,L121,L33,L26,L14)</f>
        <v>24163</v>
      </c>
      <c r="M307" s="48">
        <f>SUM(M305,M241,M236,M155,M121,M33,M26,M14)</f>
        <v>20235</v>
      </c>
      <c r="N307" s="48">
        <f>SUM(N305,N241,N236,N155,N121,N33,N26,N14)</f>
        <v>5826</v>
      </c>
      <c r="O307" s="48">
        <f>SUM(O305,O241,O236,O155,O121,O33,O26,O14)</f>
        <v>14409</v>
      </c>
      <c r="P307" s="48"/>
      <c r="Q307" s="48"/>
      <c r="R307" s="48">
        <f>SUM(R305,R241,R236,R155,R121,R33,R26,R14)</f>
        <v>973281</v>
      </c>
      <c r="S307" s="48"/>
      <c r="T307" s="48"/>
      <c r="U307" s="50"/>
    </row>
    <row r="308" spans="1:21" ht="15.75" customHeight="1"/>
    <row r="309" spans="1:21" ht="15.75" customHeight="1"/>
    <row r="310" spans="1:21" ht="15.75" customHeight="1"/>
    <row r="311" spans="1:21" ht="15.75" customHeight="1"/>
    <row r="312" spans="1:21" ht="15.75" customHeight="1"/>
    <row r="313" spans="1:21" ht="15.75" customHeight="1"/>
    <row r="314" spans="1:21" ht="15.75" customHeight="1"/>
    <row r="315" spans="1:21" ht="15.75" customHeight="1"/>
    <row r="316" spans="1:21" ht="15.75" customHeight="1"/>
    <row r="317" spans="1:21" ht="15.75" customHeight="1"/>
    <row r="318" spans="1:21" ht="15.75" customHeight="1"/>
    <row r="319" spans="1:21" ht="15.75" customHeight="1"/>
    <row r="320" spans="1:21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30">
    <mergeCell ref="G4:G5"/>
    <mergeCell ref="H4:H5"/>
    <mergeCell ref="I4:I5"/>
    <mergeCell ref="K4:K5"/>
    <mergeCell ref="J4:J5"/>
    <mergeCell ref="T4:T5"/>
    <mergeCell ref="U4:U5"/>
    <mergeCell ref="A7:U7"/>
    <mergeCell ref="A1:U3"/>
    <mergeCell ref="S4:S5"/>
    <mergeCell ref="L4:M4"/>
    <mergeCell ref="Q4:Q5"/>
    <mergeCell ref="R4:R5"/>
    <mergeCell ref="A4:A5"/>
    <mergeCell ref="B4:B5"/>
    <mergeCell ref="C4:C5"/>
    <mergeCell ref="D4:D5"/>
    <mergeCell ref="N4:O4"/>
    <mergeCell ref="P4:P5"/>
    <mergeCell ref="E4:E5"/>
    <mergeCell ref="F4:F5"/>
    <mergeCell ref="A156:U156"/>
    <mergeCell ref="A237:U237"/>
    <mergeCell ref="A239:U239"/>
    <mergeCell ref="A242:U242"/>
    <mergeCell ref="A10:U10"/>
    <mergeCell ref="A15:U15"/>
    <mergeCell ref="A27:U27"/>
    <mergeCell ref="A34:U34"/>
    <mergeCell ref="A122:U12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topLeftCell="G1" workbookViewId="0">
      <selection activeCell="Q21" sqref="Q21"/>
    </sheetView>
  </sheetViews>
  <sheetFormatPr defaultColWidth="11.25" defaultRowHeight="15" customHeight="1"/>
  <cols>
    <col min="1" max="1" width="6.75" customWidth="1"/>
    <col min="2" max="2" width="23.75" customWidth="1"/>
    <col min="3" max="3" width="16.25" customWidth="1"/>
    <col min="4" max="4" width="6.75" customWidth="1"/>
    <col min="5" max="5" width="14.75" customWidth="1"/>
    <col min="6" max="16" width="6.75" customWidth="1"/>
    <col min="17" max="17" width="18.25" customWidth="1"/>
    <col min="18" max="18" width="10.5" customWidth="1"/>
    <col min="19" max="19" width="14.625" customWidth="1"/>
    <col min="20" max="20" width="16.125" customWidth="1"/>
    <col min="21" max="21" width="24.87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7" t="s">
        <v>23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1:21" ht="15.75" customHeight="1">
      <c r="A8" s="67">
        <v>1</v>
      </c>
      <c r="B8" s="68" t="s">
        <v>644</v>
      </c>
      <c r="C8" s="68" t="s">
        <v>645</v>
      </c>
      <c r="D8" s="69" t="s">
        <v>646</v>
      </c>
      <c r="E8" s="70">
        <v>44558</v>
      </c>
      <c r="F8" s="68" t="s">
        <v>647</v>
      </c>
      <c r="G8" s="68" t="s">
        <v>648</v>
      </c>
      <c r="H8" s="68" t="s">
        <v>649</v>
      </c>
      <c r="I8" s="68">
        <v>80</v>
      </c>
      <c r="J8" s="68">
        <v>2</v>
      </c>
      <c r="K8" s="68">
        <v>1.3</v>
      </c>
      <c r="L8" s="68">
        <v>370</v>
      </c>
      <c r="M8" s="68">
        <v>320</v>
      </c>
      <c r="N8" s="68">
        <v>176</v>
      </c>
      <c r="O8" s="68">
        <v>144</v>
      </c>
      <c r="P8" s="71" t="s">
        <v>650</v>
      </c>
      <c r="Q8" s="68" t="s">
        <v>651</v>
      </c>
      <c r="R8" s="72">
        <v>49854</v>
      </c>
      <c r="S8" s="68">
        <v>3200000000</v>
      </c>
      <c r="T8" s="68" t="s">
        <v>652</v>
      </c>
      <c r="U8" s="73" t="s">
        <v>653</v>
      </c>
    </row>
    <row r="9" spans="1:21" ht="15.75" customHeight="1">
      <c r="A9" s="74">
        <v>2</v>
      </c>
      <c r="B9" s="75" t="s">
        <v>644</v>
      </c>
      <c r="C9" s="75" t="s">
        <v>645</v>
      </c>
      <c r="D9" s="76" t="s">
        <v>654</v>
      </c>
      <c r="E9" s="77">
        <v>44558</v>
      </c>
      <c r="F9" s="75" t="s">
        <v>647</v>
      </c>
      <c r="G9" s="75" t="s">
        <v>655</v>
      </c>
      <c r="H9" s="75" t="s">
        <v>656</v>
      </c>
      <c r="I9" s="75">
        <v>51</v>
      </c>
      <c r="J9" s="75">
        <v>5</v>
      </c>
      <c r="K9" s="75">
        <v>3</v>
      </c>
      <c r="L9" s="75">
        <v>819</v>
      </c>
      <c r="M9" s="75">
        <v>712</v>
      </c>
      <c r="N9" s="75">
        <v>241</v>
      </c>
      <c r="O9" s="75">
        <v>471</v>
      </c>
      <c r="P9" s="78" t="s">
        <v>650</v>
      </c>
      <c r="Q9" s="75" t="s">
        <v>657</v>
      </c>
      <c r="R9" s="79">
        <v>17911</v>
      </c>
      <c r="S9" s="75">
        <v>3200000000</v>
      </c>
      <c r="T9" s="75" t="s">
        <v>652</v>
      </c>
      <c r="U9" s="73" t="s">
        <v>653</v>
      </c>
    </row>
    <row r="10" spans="1:21" ht="15.75" customHeight="1">
      <c r="A10" s="74">
        <v>3</v>
      </c>
      <c r="B10" s="75" t="s">
        <v>644</v>
      </c>
      <c r="C10" s="75" t="s">
        <v>645</v>
      </c>
      <c r="D10" s="76" t="s">
        <v>658</v>
      </c>
      <c r="E10" s="77">
        <v>44558</v>
      </c>
      <c r="F10" s="75" t="s">
        <v>647</v>
      </c>
      <c r="G10" s="75" t="s">
        <v>648</v>
      </c>
      <c r="H10" s="75" t="s">
        <v>656</v>
      </c>
      <c r="I10" s="75">
        <v>72</v>
      </c>
      <c r="J10" s="75">
        <v>8</v>
      </c>
      <c r="K10" s="75">
        <v>2.2000000000000002</v>
      </c>
      <c r="L10" s="75">
        <v>320</v>
      </c>
      <c r="M10" s="75">
        <v>288</v>
      </c>
      <c r="N10" s="75">
        <v>67</v>
      </c>
      <c r="O10" s="75">
        <v>221</v>
      </c>
      <c r="P10" s="78" t="s">
        <v>650</v>
      </c>
      <c r="Q10" s="75" t="s">
        <v>659</v>
      </c>
      <c r="R10" s="79">
        <v>13915</v>
      </c>
      <c r="S10" s="75">
        <v>3200000000</v>
      </c>
      <c r="T10" s="75" t="s">
        <v>652</v>
      </c>
      <c r="U10" s="73" t="s">
        <v>653</v>
      </c>
    </row>
    <row r="11" spans="1:21" ht="15.75" customHeight="1">
      <c r="A11" s="74">
        <v>4</v>
      </c>
      <c r="B11" s="75" t="s">
        <v>644</v>
      </c>
      <c r="C11" s="75" t="s">
        <v>645</v>
      </c>
      <c r="D11" s="76" t="s">
        <v>660</v>
      </c>
      <c r="E11" s="77">
        <v>44558</v>
      </c>
      <c r="F11" s="75" t="s">
        <v>647</v>
      </c>
      <c r="G11" s="75" t="s">
        <v>655</v>
      </c>
      <c r="H11" s="75" t="s">
        <v>649</v>
      </c>
      <c r="I11" s="75">
        <v>12</v>
      </c>
      <c r="J11" s="75">
        <v>5</v>
      </c>
      <c r="K11" s="75">
        <v>1.8</v>
      </c>
      <c r="L11" s="75">
        <v>406</v>
      </c>
      <c r="M11" s="75">
        <v>349</v>
      </c>
      <c r="N11" s="75">
        <v>121</v>
      </c>
      <c r="O11" s="75">
        <v>228</v>
      </c>
      <c r="P11" s="78" t="s">
        <v>650</v>
      </c>
      <c r="Q11" s="75" t="s">
        <v>661</v>
      </c>
      <c r="R11" s="79">
        <v>31477</v>
      </c>
      <c r="S11" s="75">
        <v>3200000000</v>
      </c>
      <c r="T11" s="75" t="s">
        <v>652</v>
      </c>
      <c r="U11" s="73" t="s">
        <v>653</v>
      </c>
    </row>
    <row r="12" spans="1:21" ht="15.75" customHeight="1">
      <c r="A12" s="74">
        <v>5</v>
      </c>
      <c r="B12" s="75" t="s">
        <v>644</v>
      </c>
      <c r="C12" s="75" t="s">
        <v>645</v>
      </c>
      <c r="D12" s="76" t="s">
        <v>660</v>
      </c>
      <c r="E12" s="77">
        <v>44558</v>
      </c>
      <c r="F12" s="75" t="s">
        <v>647</v>
      </c>
      <c r="G12" s="75" t="s">
        <v>655</v>
      </c>
      <c r="H12" s="75" t="s">
        <v>649</v>
      </c>
      <c r="I12" s="75">
        <v>57</v>
      </c>
      <c r="J12" s="75">
        <v>11</v>
      </c>
      <c r="K12" s="79">
        <v>3</v>
      </c>
      <c r="L12" s="75">
        <v>959</v>
      </c>
      <c r="M12" s="75">
        <v>790</v>
      </c>
      <c r="N12" s="75">
        <v>579</v>
      </c>
      <c r="O12" s="75">
        <v>211</v>
      </c>
      <c r="P12" s="78" t="s">
        <v>650</v>
      </c>
      <c r="Q12" s="75" t="s">
        <v>662</v>
      </c>
      <c r="R12" s="79">
        <v>146271</v>
      </c>
      <c r="S12" s="75">
        <v>3200000000</v>
      </c>
      <c r="T12" s="75" t="s">
        <v>652</v>
      </c>
      <c r="U12" s="73" t="s">
        <v>653</v>
      </c>
    </row>
    <row r="13" spans="1:21" ht="15.75" customHeight="1">
      <c r="A13" s="74">
        <v>6</v>
      </c>
      <c r="B13" s="75" t="s">
        <v>644</v>
      </c>
      <c r="C13" s="75" t="s">
        <v>645</v>
      </c>
      <c r="D13" s="76" t="s">
        <v>660</v>
      </c>
      <c r="E13" s="77">
        <v>44558</v>
      </c>
      <c r="F13" s="75" t="s">
        <v>647</v>
      </c>
      <c r="G13" s="75" t="s">
        <v>655</v>
      </c>
      <c r="H13" s="75" t="s">
        <v>649</v>
      </c>
      <c r="I13" s="75">
        <v>59</v>
      </c>
      <c r="J13" s="75">
        <v>15</v>
      </c>
      <c r="K13" s="79">
        <v>3</v>
      </c>
      <c r="L13" s="75">
        <v>931</v>
      </c>
      <c r="M13" s="75">
        <v>768</v>
      </c>
      <c r="N13" s="75">
        <v>544</v>
      </c>
      <c r="O13" s="75">
        <v>224</v>
      </c>
      <c r="P13" s="78" t="s">
        <v>650</v>
      </c>
      <c r="Q13" s="75" t="s">
        <v>663</v>
      </c>
      <c r="R13" s="79">
        <v>135098</v>
      </c>
      <c r="S13" s="75">
        <v>3200000000</v>
      </c>
      <c r="T13" s="75" t="s">
        <v>652</v>
      </c>
      <c r="U13" s="73" t="s">
        <v>653</v>
      </c>
    </row>
    <row r="14" spans="1:21" ht="15.75" customHeight="1" thickBot="1">
      <c r="A14" s="80">
        <v>7</v>
      </c>
      <c r="B14" s="81" t="s">
        <v>644</v>
      </c>
      <c r="C14" s="81" t="s">
        <v>645</v>
      </c>
      <c r="D14" s="82" t="s">
        <v>664</v>
      </c>
      <c r="E14" s="83">
        <v>44558</v>
      </c>
      <c r="F14" s="81" t="s">
        <v>647</v>
      </c>
      <c r="G14" s="81" t="s">
        <v>665</v>
      </c>
      <c r="H14" s="81" t="s">
        <v>649</v>
      </c>
      <c r="I14" s="81">
        <v>74</v>
      </c>
      <c r="J14" s="81">
        <v>5</v>
      </c>
      <c r="K14" s="84">
        <v>0.7</v>
      </c>
      <c r="L14" s="81">
        <v>184</v>
      </c>
      <c r="M14" s="81">
        <v>158</v>
      </c>
      <c r="N14" s="81">
        <v>80</v>
      </c>
      <c r="O14" s="81">
        <v>78</v>
      </c>
      <c r="P14" s="85" t="s">
        <v>650</v>
      </c>
      <c r="Q14" s="81" t="s">
        <v>666</v>
      </c>
      <c r="R14" s="84">
        <v>23640</v>
      </c>
      <c r="S14" s="81">
        <v>3200000000</v>
      </c>
      <c r="T14" s="81" t="s">
        <v>652</v>
      </c>
      <c r="U14" s="86" t="s">
        <v>653</v>
      </c>
    </row>
    <row r="15" spans="1:21" ht="15.75" customHeight="1">
      <c r="A15" s="67">
        <v>8</v>
      </c>
      <c r="B15" s="68" t="s">
        <v>644</v>
      </c>
      <c r="C15" s="68" t="s">
        <v>667</v>
      </c>
      <c r="D15" s="69" t="s">
        <v>668</v>
      </c>
      <c r="E15" s="77">
        <v>44558</v>
      </c>
      <c r="F15" s="75" t="s">
        <v>647</v>
      </c>
      <c r="G15" s="68" t="s">
        <v>648</v>
      </c>
      <c r="H15" s="75" t="s">
        <v>649</v>
      </c>
      <c r="I15" s="68">
        <v>10</v>
      </c>
      <c r="J15" s="68">
        <v>21</v>
      </c>
      <c r="K15" s="72">
        <v>1.8</v>
      </c>
      <c r="L15" s="68">
        <v>611</v>
      </c>
      <c r="M15" s="68">
        <v>501</v>
      </c>
      <c r="N15" s="68">
        <v>358</v>
      </c>
      <c r="O15" s="68">
        <v>143</v>
      </c>
      <c r="P15" s="71" t="s">
        <v>650</v>
      </c>
      <c r="Q15" s="68" t="s">
        <v>669</v>
      </c>
      <c r="R15" s="72">
        <v>29737</v>
      </c>
      <c r="S15" s="68">
        <v>3200000000</v>
      </c>
      <c r="T15" s="68" t="s">
        <v>652</v>
      </c>
      <c r="U15" s="87" t="s">
        <v>653</v>
      </c>
    </row>
    <row r="16" spans="1:21" ht="15.75" customHeight="1">
      <c r="A16" s="74">
        <v>9</v>
      </c>
      <c r="B16" s="75" t="s">
        <v>644</v>
      </c>
      <c r="C16" s="68" t="s">
        <v>667</v>
      </c>
      <c r="D16" s="69" t="s">
        <v>668</v>
      </c>
      <c r="E16" s="77">
        <v>44558</v>
      </c>
      <c r="F16" s="75" t="s">
        <v>647</v>
      </c>
      <c r="G16" s="68" t="s">
        <v>648</v>
      </c>
      <c r="H16" s="75" t="s">
        <v>649</v>
      </c>
      <c r="I16" s="75">
        <v>11</v>
      </c>
      <c r="J16" s="75">
        <v>10</v>
      </c>
      <c r="K16" s="79">
        <v>0.9</v>
      </c>
      <c r="L16" s="75">
        <v>215</v>
      </c>
      <c r="M16" s="75">
        <v>175</v>
      </c>
      <c r="N16" s="75">
        <v>121</v>
      </c>
      <c r="O16" s="75">
        <v>54</v>
      </c>
      <c r="P16" s="78" t="s">
        <v>650</v>
      </c>
      <c r="Q16" s="75" t="s">
        <v>670</v>
      </c>
      <c r="R16" s="79">
        <v>36655</v>
      </c>
      <c r="S16" s="75">
        <v>3200000000</v>
      </c>
      <c r="T16" s="75" t="s">
        <v>652</v>
      </c>
      <c r="U16" s="73" t="s">
        <v>653</v>
      </c>
    </row>
    <row r="17" spans="1:21" ht="15.75" customHeight="1">
      <c r="A17" s="74">
        <v>10</v>
      </c>
      <c r="B17" s="75" t="s">
        <v>644</v>
      </c>
      <c r="C17" s="68" t="s">
        <v>667</v>
      </c>
      <c r="D17" s="69" t="s">
        <v>668</v>
      </c>
      <c r="E17" s="77">
        <v>44558</v>
      </c>
      <c r="F17" s="75" t="s">
        <v>647</v>
      </c>
      <c r="G17" s="68" t="s">
        <v>648</v>
      </c>
      <c r="H17" s="75" t="s">
        <v>649</v>
      </c>
      <c r="I17" s="75">
        <v>22</v>
      </c>
      <c r="J17" s="75">
        <v>12</v>
      </c>
      <c r="K17" s="79">
        <v>0.5</v>
      </c>
      <c r="L17" s="75">
        <v>201</v>
      </c>
      <c r="M17" s="75">
        <v>167</v>
      </c>
      <c r="N17" s="75">
        <v>133</v>
      </c>
      <c r="O17" s="75">
        <v>34</v>
      </c>
      <c r="P17" s="78" t="s">
        <v>650</v>
      </c>
      <c r="Q17" s="75" t="s">
        <v>671</v>
      </c>
      <c r="R17" s="79">
        <v>24566</v>
      </c>
      <c r="S17" s="75">
        <v>3200000000</v>
      </c>
      <c r="T17" s="75" t="s">
        <v>652</v>
      </c>
      <c r="U17" s="73" t="s">
        <v>653</v>
      </c>
    </row>
    <row r="18" spans="1:21" ht="15.75" customHeight="1">
      <c r="A18" s="74">
        <v>11</v>
      </c>
      <c r="B18" s="75" t="s">
        <v>644</v>
      </c>
      <c r="C18" s="68" t="s">
        <v>667</v>
      </c>
      <c r="D18" s="69" t="s">
        <v>668</v>
      </c>
      <c r="E18" s="77">
        <v>44558</v>
      </c>
      <c r="F18" s="75" t="s">
        <v>647</v>
      </c>
      <c r="G18" s="68" t="s">
        <v>648</v>
      </c>
      <c r="H18" s="75" t="s">
        <v>649</v>
      </c>
      <c r="I18" s="75">
        <v>36</v>
      </c>
      <c r="J18" s="75">
        <v>5</v>
      </c>
      <c r="K18" s="79">
        <v>0.5</v>
      </c>
      <c r="L18" s="75">
        <v>200</v>
      </c>
      <c r="M18" s="75">
        <v>169</v>
      </c>
      <c r="N18" s="75">
        <v>98</v>
      </c>
      <c r="O18" s="75">
        <v>71</v>
      </c>
      <c r="P18" s="78" t="s">
        <v>650</v>
      </c>
      <c r="Q18" s="75" t="s">
        <v>672</v>
      </c>
      <c r="R18" s="79">
        <v>75045</v>
      </c>
      <c r="S18" s="75">
        <v>3200000000</v>
      </c>
      <c r="T18" s="75" t="s">
        <v>652</v>
      </c>
      <c r="U18" s="73" t="s">
        <v>653</v>
      </c>
    </row>
    <row r="19" spans="1:21" ht="15.75" customHeight="1">
      <c r="A19" s="74">
        <v>12</v>
      </c>
      <c r="B19" s="75" t="s">
        <v>644</v>
      </c>
      <c r="C19" s="68" t="s">
        <v>667</v>
      </c>
      <c r="D19" s="69" t="s">
        <v>668</v>
      </c>
      <c r="E19" s="77">
        <v>44558</v>
      </c>
      <c r="F19" s="75" t="s">
        <v>647</v>
      </c>
      <c r="G19" s="68" t="s">
        <v>648</v>
      </c>
      <c r="H19" s="75" t="s">
        <v>649</v>
      </c>
      <c r="I19" s="75">
        <v>37</v>
      </c>
      <c r="J19" s="75">
        <v>28</v>
      </c>
      <c r="K19" s="79">
        <v>1.4</v>
      </c>
      <c r="L19" s="75">
        <v>477</v>
      </c>
      <c r="M19" s="75">
        <v>396</v>
      </c>
      <c r="N19" s="75">
        <v>290</v>
      </c>
      <c r="O19" s="75">
        <v>106</v>
      </c>
      <c r="P19" s="78" t="s">
        <v>650</v>
      </c>
      <c r="Q19" s="75" t="s">
        <v>673</v>
      </c>
      <c r="R19" s="79">
        <v>26430</v>
      </c>
      <c r="S19" s="75">
        <v>3200000000</v>
      </c>
      <c r="T19" s="75" t="s">
        <v>652</v>
      </c>
      <c r="U19" s="73" t="s">
        <v>653</v>
      </c>
    </row>
    <row r="20" spans="1:21" ht="15.75" customHeight="1">
      <c r="A20" s="74">
        <v>13</v>
      </c>
      <c r="B20" s="75" t="s">
        <v>644</v>
      </c>
      <c r="C20" s="68" t="s">
        <v>667</v>
      </c>
      <c r="D20" s="69" t="s">
        <v>668</v>
      </c>
      <c r="E20" s="77">
        <v>44558</v>
      </c>
      <c r="F20" s="75" t="s">
        <v>647</v>
      </c>
      <c r="G20" s="68" t="s">
        <v>648</v>
      </c>
      <c r="H20" s="75" t="s">
        <v>649</v>
      </c>
      <c r="I20" s="75">
        <v>55</v>
      </c>
      <c r="J20" s="75">
        <v>17</v>
      </c>
      <c r="K20" s="79">
        <v>0.4</v>
      </c>
      <c r="L20" s="75">
        <v>159</v>
      </c>
      <c r="M20" s="75">
        <v>132</v>
      </c>
      <c r="N20" s="75">
        <v>98</v>
      </c>
      <c r="O20" s="75">
        <v>34</v>
      </c>
      <c r="P20" s="78" t="s">
        <v>650</v>
      </c>
      <c r="Q20" s="75" t="s">
        <v>674</v>
      </c>
      <c r="R20" s="79">
        <v>78102</v>
      </c>
      <c r="S20" s="75">
        <v>3200000000</v>
      </c>
      <c r="T20" s="75" t="s">
        <v>652</v>
      </c>
      <c r="U20" s="73" t="s">
        <v>653</v>
      </c>
    </row>
    <row r="21" spans="1:21" ht="15.75" customHeight="1">
      <c r="A21" s="74">
        <v>14</v>
      </c>
      <c r="B21" s="75" t="s">
        <v>644</v>
      </c>
      <c r="C21" s="68" t="s">
        <v>667</v>
      </c>
      <c r="D21" s="69" t="s">
        <v>668</v>
      </c>
      <c r="E21" s="77">
        <v>44558</v>
      </c>
      <c r="F21" s="75" t="s">
        <v>647</v>
      </c>
      <c r="G21" s="68" t="s">
        <v>648</v>
      </c>
      <c r="H21" s="75" t="s">
        <v>649</v>
      </c>
      <c r="I21" s="75">
        <v>83</v>
      </c>
      <c r="J21" s="75">
        <v>5</v>
      </c>
      <c r="K21" s="79">
        <v>1.3</v>
      </c>
      <c r="L21" s="75">
        <v>502</v>
      </c>
      <c r="M21" s="75">
        <v>430</v>
      </c>
      <c r="N21" s="75">
        <v>271</v>
      </c>
      <c r="O21" s="75">
        <v>159</v>
      </c>
      <c r="P21" s="78" t="s">
        <v>650</v>
      </c>
      <c r="Q21" s="75" t="s">
        <v>675</v>
      </c>
      <c r="R21" s="79">
        <v>87384</v>
      </c>
      <c r="S21" s="75">
        <v>3200000000</v>
      </c>
      <c r="T21" s="75" t="s">
        <v>652</v>
      </c>
      <c r="U21" s="73" t="s">
        <v>653</v>
      </c>
    </row>
    <row r="22" spans="1:21" ht="15.75" customHeight="1">
      <c r="A22" s="74">
        <v>15</v>
      </c>
      <c r="B22" s="75" t="s">
        <v>644</v>
      </c>
      <c r="C22" s="68" t="s">
        <v>667</v>
      </c>
      <c r="D22" s="76" t="s">
        <v>676</v>
      </c>
      <c r="E22" s="77">
        <v>44558</v>
      </c>
      <c r="F22" s="75" t="s">
        <v>647</v>
      </c>
      <c r="G22" s="75" t="s">
        <v>655</v>
      </c>
      <c r="H22" s="75" t="s">
        <v>649</v>
      </c>
      <c r="I22" s="75">
        <v>32</v>
      </c>
      <c r="J22" s="75">
        <v>3</v>
      </c>
      <c r="K22" s="79">
        <v>2</v>
      </c>
      <c r="L22" s="75">
        <v>740</v>
      </c>
      <c r="M22" s="75">
        <v>617</v>
      </c>
      <c r="N22" s="75">
        <v>448</v>
      </c>
      <c r="O22" s="75">
        <v>169</v>
      </c>
      <c r="P22" s="78" t="s">
        <v>650</v>
      </c>
      <c r="Q22" s="75" t="s">
        <v>677</v>
      </c>
      <c r="R22" s="79">
        <v>118934</v>
      </c>
      <c r="S22" s="75">
        <v>3200000000</v>
      </c>
      <c r="T22" s="75" t="s">
        <v>652</v>
      </c>
      <c r="U22" s="73" t="s">
        <v>653</v>
      </c>
    </row>
    <row r="23" spans="1:21" ht="15.75" customHeight="1">
      <c r="A23" s="74">
        <v>16</v>
      </c>
      <c r="B23" s="75" t="s">
        <v>644</v>
      </c>
      <c r="C23" s="68" t="s">
        <v>667</v>
      </c>
      <c r="D23" s="76" t="s">
        <v>676</v>
      </c>
      <c r="E23" s="77">
        <v>44558</v>
      </c>
      <c r="F23" s="75" t="s">
        <v>647</v>
      </c>
      <c r="G23" s="75" t="s">
        <v>655</v>
      </c>
      <c r="H23" s="75" t="s">
        <v>649</v>
      </c>
      <c r="I23" s="75">
        <v>39</v>
      </c>
      <c r="J23" s="75">
        <v>1</v>
      </c>
      <c r="K23" s="79">
        <v>3</v>
      </c>
      <c r="L23" s="75">
        <v>1084</v>
      </c>
      <c r="M23" s="75">
        <v>900</v>
      </c>
      <c r="N23" s="75">
        <v>712</v>
      </c>
      <c r="O23" s="75">
        <v>188</v>
      </c>
      <c r="P23" s="78" t="s">
        <v>650</v>
      </c>
      <c r="Q23" s="75" t="s">
        <v>678</v>
      </c>
      <c r="R23" s="79">
        <v>186353</v>
      </c>
      <c r="S23" s="75">
        <v>3200000000</v>
      </c>
      <c r="T23" s="75" t="s">
        <v>652</v>
      </c>
      <c r="U23" s="73" t="s">
        <v>653</v>
      </c>
    </row>
    <row r="24" spans="1:21" ht="15.75" customHeight="1">
      <c r="A24" s="74">
        <v>17</v>
      </c>
      <c r="B24" s="75" t="s">
        <v>644</v>
      </c>
      <c r="C24" s="68" t="s">
        <v>667</v>
      </c>
      <c r="D24" s="76" t="s">
        <v>676</v>
      </c>
      <c r="E24" s="77">
        <v>44558</v>
      </c>
      <c r="F24" s="88" t="s">
        <v>647</v>
      </c>
      <c r="G24" s="75" t="s">
        <v>655</v>
      </c>
      <c r="H24" s="75" t="s">
        <v>649</v>
      </c>
      <c r="I24" s="75">
        <v>40</v>
      </c>
      <c r="J24" s="75">
        <v>6</v>
      </c>
      <c r="K24" s="79">
        <v>1.1000000000000001</v>
      </c>
      <c r="L24" s="75">
        <v>411</v>
      </c>
      <c r="M24" s="75">
        <v>341</v>
      </c>
      <c r="N24" s="75">
        <v>285</v>
      </c>
      <c r="O24" s="75">
        <v>56</v>
      </c>
      <c r="P24" s="78" t="s">
        <v>650</v>
      </c>
      <c r="Q24" s="75" t="s">
        <v>679</v>
      </c>
      <c r="R24" s="79">
        <v>76261</v>
      </c>
      <c r="S24" s="75">
        <v>3200000000</v>
      </c>
      <c r="T24" s="75" t="s">
        <v>652</v>
      </c>
      <c r="U24" s="73" t="s">
        <v>653</v>
      </c>
    </row>
    <row r="25" spans="1:21" ht="15.75" customHeight="1">
      <c r="A25" s="74">
        <v>18</v>
      </c>
      <c r="B25" s="75" t="s">
        <v>644</v>
      </c>
      <c r="C25" s="68" t="s">
        <v>667</v>
      </c>
      <c r="D25" s="76" t="s">
        <v>680</v>
      </c>
      <c r="E25" s="77">
        <v>44558</v>
      </c>
      <c r="F25" s="75" t="s">
        <v>647</v>
      </c>
      <c r="G25" s="75" t="s">
        <v>681</v>
      </c>
      <c r="H25" s="75" t="s">
        <v>656</v>
      </c>
      <c r="I25" s="75">
        <v>76</v>
      </c>
      <c r="J25" s="75">
        <v>20</v>
      </c>
      <c r="K25" s="79">
        <v>3</v>
      </c>
      <c r="L25" s="75">
        <v>432</v>
      </c>
      <c r="M25" s="75">
        <v>401</v>
      </c>
      <c r="N25" s="75">
        <v>69</v>
      </c>
      <c r="O25" s="75">
        <v>332</v>
      </c>
      <c r="P25" s="78" t="s">
        <v>650</v>
      </c>
      <c r="Q25" s="75" t="s">
        <v>682</v>
      </c>
      <c r="R25" s="79">
        <v>11568</v>
      </c>
      <c r="S25" s="75">
        <v>3200000000</v>
      </c>
      <c r="T25" s="75" t="s">
        <v>652</v>
      </c>
      <c r="U25" s="73" t="s">
        <v>653</v>
      </c>
    </row>
    <row r="26" spans="1:21" ht="15.75" customHeight="1" thickBot="1">
      <c r="A26" s="80">
        <v>19</v>
      </c>
      <c r="B26" s="81" t="s">
        <v>644</v>
      </c>
      <c r="C26" s="81" t="s">
        <v>667</v>
      </c>
      <c r="D26" s="82" t="s">
        <v>683</v>
      </c>
      <c r="E26" s="83">
        <v>44558</v>
      </c>
      <c r="F26" s="81" t="s">
        <v>647</v>
      </c>
      <c r="G26" s="81" t="s">
        <v>648</v>
      </c>
      <c r="H26" s="81" t="s">
        <v>656</v>
      </c>
      <c r="I26" s="81">
        <v>23</v>
      </c>
      <c r="J26" s="81">
        <v>24</v>
      </c>
      <c r="K26" s="84">
        <v>1.1000000000000001</v>
      </c>
      <c r="L26" s="81">
        <v>399</v>
      </c>
      <c r="M26" s="81">
        <v>349</v>
      </c>
      <c r="N26" s="81">
        <v>122</v>
      </c>
      <c r="O26" s="81">
        <v>257</v>
      </c>
      <c r="P26" s="85" t="s">
        <v>650</v>
      </c>
      <c r="Q26" s="81" t="s">
        <v>684</v>
      </c>
      <c r="R26" s="84">
        <v>13799</v>
      </c>
      <c r="S26" s="81">
        <v>3200000000</v>
      </c>
      <c r="T26" s="81" t="s">
        <v>652</v>
      </c>
      <c r="U26" s="86" t="s">
        <v>653</v>
      </c>
    </row>
    <row r="27" spans="1:21" ht="15.75" customHeight="1">
      <c r="A27" s="67">
        <v>20</v>
      </c>
      <c r="B27" s="75" t="s">
        <v>644</v>
      </c>
      <c r="C27" s="68" t="s">
        <v>685</v>
      </c>
      <c r="D27" s="69" t="s">
        <v>686</v>
      </c>
      <c r="E27" s="77">
        <v>44558</v>
      </c>
      <c r="F27" s="68" t="s">
        <v>687</v>
      </c>
      <c r="G27" s="68" t="s">
        <v>648</v>
      </c>
      <c r="H27" s="75" t="s">
        <v>649</v>
      </c>
      <c r="I27" s="68">
        <v>6</v>
      </c>
      <c r="J27" s="68">
        <v>25</v>
      </c>
      <c r="K27" s="72">
        <v>0.6</v>
      </c>
      <c r="L27" s="68">
        <v>81</v>
      </c>
      <c r="M27" s="68">
        <v>68</v>
      </c>
      <c r="N27" s="68">
        <v>37</v>
      </c>
      <c r="O27" s="68">
        <v>31</v>
      </c>
      <c r="P27" s="71" t="s">
        <v>650</v>
      </c>
      <c r="Q27" s="68" t="s">
        <v>688</v>
      </c>
      <c r="R27" s="72">
        <v>9710</v>
      </c>
      <c r="S27" s="68">
        <v>3200000000</v>
      </c>
      <c r="T27" s="68" t="s">
        <v>652</v>
      </c>
      <c r="U27" s="87" t="s">
        <v>653</v>
      </c>
    </row>
    <row r="28" spans="1:21" ht="15.75" customHeight="1">
      <c r="A28" s="74">
        <v>21</v>
      </c>
      <c r="B28" s="75" t="s">
        <v>644</v>
      </c>
      <c r="C28" s="68" t="s">
        <v>685</v>
      </c>
      <c r="D28" s="69" t="s">
        <v>686</v>
      </c>
      <c r="E28" s="77">
        <v>44558</v>
      </c>
      <c r="F28" s="75" t="s">
        <v>687</v>
      </c>
      <c r="G28" s="75" t="s">
        <v>648</v>
      </c>
      <c r="H28" s="75" t="s">
        <v>649</v>
      </c>
      <c r="I28" s="75">
        <v>7</v>
      </c>
      <c r="J28" s="75">
        <v>24</v>
      </c>
      <c r="K28" s="79">
        <v>0.4</v>
      </c>
      <c r="L28" s="75">
        <v>102</v>
      </c>
      <c r="M28" s="75">
        <v>87</v>
      </c>
      <c r="N28" s="75">
        <v>33</v>
      </c>
      <c r="O28" s="75">
        <v>54</v>
      </c>
      <c r="P28" s="78" t="s">
        <v>650</v>
      </c>
      <c r="Q28" s="75" t="s">
        <v>689</v>
      </c>
      <c r="R28" s="79">
        <v>8911</v>
      </c>
      <c r="S28" s="75">
        <v>3200000000</v>
      </c>
      <c r="T28" s="75" t="s">
        <v>652</v>
      </c>
      <c r="U28" s="73" t="s">
        <v>653</v>
      </c>
    </row>
    <row r="29" spans="1:21" ht="15.75" customHeight="1">
      <c r="A29" s="74">
        <v>22</v>
      </c>
      <c r="B29" s="75" t="s">
        <v>644</v>
      </c>
      <c r="C29" s="68" t="s">
        <v>685</v>
      </c>
      <c r="D29" s="69" t="s">
        <v>690</v>
      </c>
      <c r="E29" s="77">
        <v>44558</v>
      </c>
      <c r="F29" s="75" t="s">
        <v>687</v>
      </c>
      <c r="G29" s="75" t="s">
        <v>665</v>
      </c>
      <c r="H29" s="75" t="s">
        <v>649</v>
      </c>
      <c r="I29" s="75">
        <v>54</v>
      </c>
      <c r="J29" s="75">
        <v>17</v>
      </c>
      <c r="K29" s="79">
        <v>0.2</v>
      </c>
      <c r="L29" s="75">
        <v>58</v>
      </c>
      <c r="M29" s="75">
        <v>49</v>
      </c>
      <c r="N29" s="75">
        <v>32</v>
      </c>
      <c r="O29" s="75">
        <v>17</v>
      </c>
      <c r="P29" s="78" t="s">
        <v>650</v>
      </c>
      <c r="Q29" s="75" t="s">
        <v>691</v>
      </c>
      <c r="R29" s="79">
        <v>8578</v>
      </c>
      <c r="S29" s="75">
        <v>3200000000</v>
      </c>
      <c r="T29" s="75" t="s">
        <v>652</v>
      </c>
      <c r="U29" s="73" t="s">
        <v>653</v>
      </c>
    </row>
    <row r="30" spans="1:21" ht="15.75" customHeight="1">
      <c r="A30" s="74">
        <v>23</v>
      </c>
      <c r="B30" s="75" t="s">
        <v>644</v>
      </c>
      <c r="C30" s="68" t="s">
        <v>685</v>
      </c>
      <c r="D30" s="69" t="s">
        <v>692</v>
      </c>
      <c r="E30" s="77">
        <v>44558</v>
      </c>
      <c r="F30" s="75" t="s">
        <v>687</v>
      </c>
      <c r="G30" s="75" t="s">
        <v>665</v>
      </c>
      <c r="H30" s="75" t="s">
        <v>656</v>
      </c>
      <c r="I30" s="75">
        <v>4</v>
      </c>
      <c r="J30" s="75">
        <v>6</v>
      </c>
      <c r="K30" s="79">
        <v>0.9</v>
      </c>
      <c r="L30" s="75">
        <v>244</v>
      </c>
      <c r="M30" s="75">
        <v>215</v>
      </c>
      <c r="N30" s="75">
        <v>74</v>
      </c>
      <c r="O30" s="75">
        <v>141</v>
      </c>
      <c r="P30" s="78" t="s">
        <v>650</v>
      </c>
      <c r="Q30" s="75" t="s">
        <v>693</v>
      </c>
      <c r="R30" s="79">
        <v>9799</v>
      </c>
      <c r="S30" s="75">
        <v>3200000000</v>
      </c>
      <c r="T30" s="75" t="s">
        <v>652</v>
      </c>
      <c r="U30" s="73" t="s">
        <v>653</v>
      </c>
    </row>
    <row r="31" spans="1:21" ht="15.75" customHeight="1">
      <c r="A31" s="74">
        <v>24</v>
      </c>
      <c r="B31" s="75" t="s">
        <v>644</v>
      </c>
      <c r="C31" s="68" t="s">
        <v>685</v>
      </c>
      <c r="D31" s="69" t="s">
        <v>694</v>
      </c>
      <c r="E31" s="77">
        <v>44558</v>
      </c>
      <c r="F31" s="75" t="s">
        <v>687</v>
      </c>
      <c r="G31" s="75" t="s">
        <v>648</v>
      </c>
      <c r="H31" s="75" t="s">
        <v>656</v>
      </c>
      <c r="I31" s="75">
        <v>7</v>
      </c>
      <c r="J31" s="75">
        <v>6</v>
      </c>
      <c r="K31" s="79">
        <v>0.8</v>
      </c>
      <c r="L31" s="75">
        <v>324</v>
      </c>
      <c r="M31" s="75">
        <v>276</v>
      </c>
      <c r="N31" s="75">
        <v>133</v>
      </c>
      <c r="O31" s="75">
        <v>143</v>
      </c>
      <c r="P31" s="78" t="s">
        <v>650</v>
      </c>
      <c r="Q31" s="75" t="s">
        <v>695</v>
      </c>
      <c r="R31" s="79">
        <v>7045</v>
      </c>
      <c r="S31" s="75">
        <v>3200000000</v>
      </c>
      <c r="T31" s="75" t="s">
        <v>652</v>
      </c>
      <c r="U31" s="73" t="s">
        <v>653</v>
      </c>
    </row>
    <row r="32" spans="1:21" ht="15.75" customHeight="1">
      <c r="A32" s="74">
        <v>25</v>
      </c>
      <c r="B32" s="75" t="s">
        <v>644</v>
      </c>
      <c r="C32" s="68" t="s">
        <v>685</v>
      </c>
      <c r="D32" s="69" t="s">
        <v>694</v>
      </c>
      <c r="E32" s="77">
        <v>44558</v>
      </c>
      <c r="F32" s="75" t="s">
        <v>687</v>
      </c>
      <c r="G32" s="75" t="s">
        <v>648</v>
      </c>
      <c r="H32" s="75" t="s">
        <v>656</v>
      </c>
      <c r="I32" s="75">
        <v>5</v>
      </c>
      <c r="J32" s="75">
        <v>9</v>
      </c>
      <c r="K32" s="79">
        <v>2.5</v>
      </c>
      <c r="L32" s="75">
        <v>913</v>
      </c>
      <c r="M32" s="75">
        <v>777</v>
      </c>
      <c r="N32" s="75">
        <v>366</v>
      </c>
      <c r="O32" s="75">
        <v>411</v>
      </c>
      <c r="P32" s="78" t="s">
        <v>650</v>
      </c>
      <c r="Q32" s="75" t="s">
        <v>696</v>
      </c>
      <c r="R32" s="79">
        <v>29293</v>
      </c>
      <c r="S32" s="75">
        <v>3200000000</v>
      </c>
      <c r="T32" s="75" t="s">
        <v>652</v>
      </c>
      <c r="U32" s="73" t="s">
        <v>653</v>
      </c>
    </row>
    <row r="33" spans="1:21" ht="15.75" customHeight="1">
      <c r="A33" s="74">
        <v>26</v>
      </c>
      <c r="B33" s="75" t="s">
        <v>644</v>
      </c>
      <c r="C33" s="68" t="s">
        <v>685</v>
      </c>
      <c r="D33" s="69" t="s">
        <v>694</v>
      </c>
      <c r="E33" s="77">
        <v>44558</v>
      </c>
      <c r="F33" s="75" t="s">
        <v>687</v>
      </c>
      <c r="G33" s="75" t="s">
        <v>648</v>
      </c>
      <c r="H33" s="75" t="s">
        <v>656</v>
      </c>
      <c r="I33" s="75">
        <v>73</v>
      </c>
      <c r="J33" s="75">
        <v>24</v>
      </c>
      <c r="K33" s="79">
        <v>1.5</v>
      </c>
      <c r="L33" s="75">
        <v>540</v>
      </c>
      <c r="M33" s="75">
        <v>467</v>
      </c>
      <c r="N33" s="75">
        <v>215</v>
      </c>
      <c r="O33" s="75">
        <v>252</v>
      </c>
      <c r="P33" s="78" t="s">
        <v>650</v>
      </c>
      <c r="Q33" s="75" t="s">
        <v>697</v>
      </c>
      <c r="R33" s="79">
        <v>11350</v>
      </c>
      <c r="S33" s="75">
        <v>3200000000</v>
      </c>
      <c r="T33" s="75" t="s">
        <v>652</v>
      </c>
      <c r="U33" s="73" t="s">
        <v>653</v>
      </c>
    </row>
    <row r="34" spans="1:21" ht="15.75" customHeight="1" thickBot="1">
      <c r="A34" s="80">
        <v>27</v>
      </c>
      <c r="B34" s="81" t="s">
        <v>644</v>
      </c>
      <c r="C34" s="81" t="s">
        <v>685</v>
      </c>
      <c r="D34" s="82" t="s">
        <v>698</v>
      </c>
      <c r="E34" s="83">
        <v>44558</v>
      </c>
      <c r="F34" s="81" t="s">
        <v>687</v>
      </c>
      <c r="G34" s="81" t="s">
        <v>655</v>
      </c>
      <c r="H34" s="81" t="s">
        <v>656</v>
      </c>
      <c r="I34" s="81">
        <v>76</v>
      </c>
      <c r="J34" s="81">
        <v>19</v>
      </c>
      <c r="K34" s="81">
        <v>1.6</v>
      </c>
      <c r="L34" s="81">
        <v>383</v>
      </c>
      <c r="M34" s="81">
        <v>334</v>
      </c>
      <c r="N34" s="81">
        <v>136</v>
      </c>
      <c r="O34" s="81">
        <v>198</v>
      </c>
      <c r="P34" s="85" t="s">
        <v>650</v>
      </c>
      <c r="Q34" s="81" t="s">
        <v>699</v>
      </c>
      <c r="R34" s="84">
        <v>16058</v>
      </c>
      <c r="S34" s="81">
        <v>3200000000</v>
      </c>
      <c r="T34" s="81" t="s">
        <v>652</v>
      </c>
      <c r="U34" s="86" t="s">
        <v>653</v>
      </c>
    </row>
    <row r="35" spans="1:21" ht="15.75" customHeight="1">
      <c r="A35" s="67">
        <v>28</v>
      </c>
      <c r="B35" s="68" t="s">
        <v>644</v>
      </c>
      <c r="C35" s="68" t="s">
        <v>700</v>
      </c>
      <c r="D35" s="69" t="s">
        <v>701</v>
      </c>
      <c r="E35" s="77">
        <v>44558</v>
      </c>
      <c r="F35" s="68" t="s">
        <v>687</v>
      </c>
      <c r="G35" s="68" t="s">
        <v>655</v>
      </c>
      <c r="H35" s="75" t="s">
        <v>649</v>
      </c>
      <c r="I35" s="68">
        <v>67</v>
      </c>
      <c r="J35" s="68">
        <v>19</v>
      </c>
      <c r="K35" s="68">
        <v>1.1000000000000001</v>
      </c>
      <c r="L35" s="68">
        <v>420</v>
      </c>
      <c r="M35" s="68">
        <v>362</v>
      </c>
      <c r="N35" s="68">
        <v>189</v>
      </c>
      <c r="O35" s="68">
        <v>173</v>
      </c>
      <c r="P35" s="71" t="s">
        <v>650</v>
      </c>
      <c r="Q35" s="68" t="s">
        <v>702</v>
      </c>
      <c r="R35" s="72">
        <v>54870</v>
      </c>
      <c r="S35" s="68">
        <v>3200000000</v>
      </c>
      <c r="T35" s="68" t="s">
        <v>652</v>
      </c>
      <c r="U35" s="87" t="s">
        <v>653</v>
      </c>
    </row>
    <row r="36" spans="1:21" ht="15.75" customHeight="1">
      <c r="A36" s="74">
        <v>29</v>
      </c>
      <c r="B36" s="75" t="s">
        <v>644</v>
      </c>
      <c r="C36" s="68" t="s">
        <v>700</v>
      </c>
      <c r="D36" s="76" t="s">
        <v>703</v>
      </c>
      <c r="E36" s="77">
        <v>44558</v>
      </c>
      <c r="F36" s="75" t="s">
        <v>687</v>
      </c>
      <c r="G36" s="75" t="s">
        <v>648</v>
      </c>
      <c r="H36" s="75" t="s">
        <v>649</v>
      </c>
      <c r="I36" s="75">
        <v>3</v>
      </c>
      <c r="J36" s="75">
        <v>19</v>
      </c>
      <c r="K36" s="75">
        <v>1.2</v>
      </c>
      <c r="L36" s="75">
        <v>273</v>
      </c>
      <c r="M36" s="75">
        <v>238</v>
      </c>
      <c r="N36" s="75">
        <v>124</v>
      </c>
      <c r="O36" s="75">
        <v>114</v>
      </c>
      <c r="P36" s="78" t="s">
        <v>650</v>
      </c>
      <c r="Q36" s="75" t="s">
        <v>704</v>
      </c>
      <c r="R36" s="79">
        <v>33754</v>
      </c>
      <c r="S36" s="75">
        <v>3200000000</v>
      </c>
      <c r="T36" s="75" t="s">
        <v>652</v>
      </c>
      <c r="U36" s="73" t="s">
        <v>653</v>
      </c>
    </row>
    <row r="37" spans="1:21" ht="15.75" customHeight="1">
      <c r="A37" s="74">
        <v>30</v>
      </c>
      <c r="B37" s="75" t="s">
        <v>644</v>
      </c>
      <c r="C37" s="68" t="s">
        <v>700</v>
      </c>
      <c r="D37" s="76" t="s">
        <v>703</v>
      </c>
      <c r="E37" s="77">
        <v>44558</v>
      </c>
      <c r="F37" s="75" t="s">
        <v>687</v>
      </c>
      <c r="G37" s="75" t="s">
        <v>648</v>
      </c>
      <c r="H37" s="75" t="s">
        <v>649</v>
      </c>
      <c r="I37" s="75">
        <v>4</v>
      </c>
      <c r="J37" s="75">
        <v>19</v>
      </c>
      <c r="K37" s="75">
        <v>1.1000000000000001</v>
      </c>
      <c r="L37" s="75">
        <v>161</v>
      </c>
      <c r="M37" s="75">
        <v>139</v>
      </c>
      <c r="N37" s="75">
        <v>68</v>
      </c>
      <c r="O37" s="75">
        <v>71</v>
      </c>
      <c r="P37" s="78" t="s">
        <v>650</v>
      </c>
      <c r="Q37" s="75" t="s">
        <v>705</v>
      </c>
      <c r="R37" s="79">
        <v>19363</v>
      </c>
      <c r="S37" s="75">
        <v>3200000000</v>
      </c>
      <c r="T37" s="75" t="s">
        <v>652</v>
      </c>
      <c r="U37" s="73" t="s">
        <v>653</v>
      </c>
    </row>
    <row r="38" spans="1:21" ht="15.75" customHeight="1">
      <c r="A38" s="74">
        <v>31</v>
      </c>
      <c r="B38" s="75" t="s">
        <v>644</v>
      </c>
      <c r="C38" s="68" t="s">
        <v>700</v>
      </c>
      <c r="D38" s="76" t="s">
        <v>703</v>
      </c>
      <c r="E38" s="77">
        <v>44558</v>
      </c>
      <c r="F38" s="75" t="s">
        <v>687</v>
      </c>
      <c r="G38" s="75" t="s">
        <v>648</v>
      </c>
      <c r="H38" s="75" t="s">
        <v>649</v>
      </c>
      <c r="I38" s="75">
        <v>23</v>
      </c>
      <c r="J38" s="75">
        <v>6</v>
      </c>
      <c r="K38" s="75">
        <v>0.9</v>
      </c>
      <c r="L38" s="75">
        <v>234</v>
      </c>
      <c r="M38" s="75">
        <v>198</v>
      </c>
      <c r="N38" s="75">
        <v>152</v>
      </c>
      <c r="O38" s="75">
        <v>46</v>
      </c>
      <c r="P38" s="78" t="s">
        <v>650</v>
      </c>
      <c r="Q38" s="75" t="s">
        <v>706</v>
      </c>
      <c r="R38" s="79">
        <v>46067</v>
      </c>
      <c r="S38" s="75">
        <v>3200000000</v>
      </c>
      <c r="T38" s="75" t="s">
        <v>652</v>
      </c>
      <c r="U38" s="73" t="s">
        <v>653</v>
      </c>
    </row>
    <row r="39" spans="1:21" ht="15.75" customHeight="1">
      <c r="A39" s="74">
        <v>32</v>
      </c>
      <c r="B39" s="75" t="s">
        <v>644</v>
      </c>
      <c r="C39" s="68" t="s">
        <v>700</v>
      </c>
      <c r="D39" s="76" t="s">
        <v>703</v>
      </c>
      <c r="E39" s="77">
        <v>44558</v>
      </c>
      <c r="F39" s="75" t="s">
        <v>687</v>
      </c>
      <c r="G39" s="75" t="s">
        <v>648</v>
      </c>
      <c r="H39" s="75" t="s">
        <v>649</v>
      </c>
      <c r="I39" s="75">
        <v>34</v>
      </c>
      <c r="J39" s="75">
        <v>4</v>
      </c>
      <c r="K39" s="75">
        <v>2.7</v>
      </c>
      <c r="L39" s="75">
        <v>751</v>
      </c>
      <c r="M39" s="75">
        <v>649</v>
      </c>
      <c r="N39" s="75">
        <v>404</v>
      </c>
      <c r="O39" s="75">
        <v>245</v>
      </c>
      <c r="P39" s="78" t="s">
        <v>650</v>
      </c>
      <c r="Q39" s="75" t="s">
        <v>707</v>
      </c>
      <c r="R39" s="79">
        <v>121506</v>
      </c>
      <c r="S39" s="75">
        <v>3200000000</v>
      </c>
      <c r="T39" s="75" t="s">
        <v>652</v>
      </c>
      <c r="U39" s="73" t="s">
        <v>653</v>
      </c>
    </row>
    <row r="40" spans="1:21" ht="15.75" customHeight="1">
      <c r="A40" s="74">
        <v>33</v>
      </c>
      <c r="B40" s="75" t="s">
        <v>644</v>
      </c>
      <c r="C40" s="68" t="s">
        <v>700</v>
      </c>
      <c r="D40" s="76" t="s">
        <v>703</v>
      </c>
      <c r="E40" s="77">
        <v>44558</v>
      </c>
      <c r="F40" s="75" t="s">
        <v>687</v>
      </c>
      <c r="G40" s="75" t="s">
        <v>648</v>
      </c>
      <c r="H40" s="75" t="s">
        <v>649</v>
      </c>
      <c r="I40" s="75">
        <v>53</v>
      </c>
      <c r="J40" s="75">
        <v>16</v>
      </c>
      <c r="K40" s="75">
        <v>1.7</v>
      </c>
      <c r="L40" s="75">
        <v>371</v>
      </c>
      <c r="M40" s="75">
        <v>317</v>
      </c>
      <c r="N40" s="75">
        <v>200</v>
      </c>
      <c r="O40" s="75">
        <v>117</v>
      </c>
      <c r="P40" s="78" t="s">
        <v>650</v>
      </c>
      <c r="Q40" s="75" t="s">
        <v>708</v>
      </c>
      <c r="R40" s="79">
        <v>55105</v>
      </c>
      <c r="S40" s="75">
        <v>3200000000</v>
      </c>
      <c r="T40" s="75" t="s">
        <v>652</v>
      </c>
      <c r="U40" s="73" t="s">
        <v>653</v>
      </c>
    </row>
    <row r="41" spans="1:21" ht="15.75" customHeight="1">
      <c r="A41" s="74">
        <v>34</v>
      </c>
      <c r="B41" s="75" t="s">
        <v>644</v>
      </c>
      <c r="C41" s="68" t="s">
        <v>700</v>
      </c>
      <c r="D41" s="76" t="s">
        <v>703</v>
      </c>
      <c r="E41" s="77">
        <v>44558</v>
      </c>
      <c r="F41" s="75" t="s">
        <v>687</v>
      </c>
      <c r="G41" s="75" t="s">
        <v>648</v>
      </c>
      <c r="H41" s="75" t="s">
        <v>649</v>
      </c>
      <c r="I41" s="75">
        <v>66</v>
      </c>
      <c r="J41" s="75">
        <v>7</v>
      </c>
      <c r="K41" s="75">
        <v>1.7</v>
      </c>
      <c r="L41" s="75">
        <v>671</v>
      </c>
      <c r="M41" s="75">
        <v>587</v>
      </c>
      <c r="N41" s="75">
        <v>261</v>
      </c>
      <c r="O41" s="75">
        <v>326</v>
      </c>
      <c r="P41" s="78" t="s">
        <v>650</v>
      </c>
      <c r="Q41" s="75" t="s">
        <v>709</v>
      </c>
      <c r="R41" s="79">
        <v>77065</v>
      </c>
      <c r="S41" s="75">
        <v>3200000000</v>
      </c>
      <c r="T41" s="75" t="s">
        <v>652</v>
      </c>
      <c r="U41" s="73" t="s">
        <v>653</v>
      </c>
    </row>
    <row r="42" spans="1:21" ht="15.75" customHeight="1">
      <c r="A42" s="74">
        <v>35</v>
      </c>
      <c r="B42" s="75" t="s">
        <v>644</v>
      </c>
      <c r="C42" s="68" t="s">
        <v>700</v>
      </c>
      <c r="D42" s="76" t="s">
        <v>710</v>
      </c>
      <c r="E42" s="77">
        <v>44558</v>
      </c>
      <c r="F42" s="75" t="s">
        <v>687</v>
      </c>
      <c r="G42" s="75" t="s">
        <v>648</v>
      </c>
      <c r="H42" s="75" t="s">
        <v>656</v>
      </c>
      <c r="I42" s="75">
        <v>9</v>
      </c>
      <c r="J42" s="75">
        <v>3</v>
      </c>
      <c r="K42" s="75">
        <v>0.2</v>
      </c>
      <c r="L42" s="75">
        <v>48</v>
      </c>
      <c r="M42" s="75">
        <v>41</v>
      </c>
      <c r="N42" s="75">
        <v>18</v>
      </c>
      <c r="O42" s="75">
        <v>23</v>
      </c>
      <c r="P42" s="78" t="s">
        <v>650</v>
      </c>
      <c r="Q42" s="75" t="s">
        <v>711</v>
      </c>
      <c r="R42" s="79">
        <v>2600</v>
      </c>
      <c r="S42" s="75">
        <v>3200000000</v>
      </c>
      <c r="T42" s="75" t="s">
        <v>652</v>
      </c>
      <c r="U42" s="73" t="s">
        <v>653</v>
      </c>
    </row>
    <row r="43" spans="1:21" ht="15.75" customHeight="1">
      <c r="A43" s="74">
        <v>36</v>
      </c>
      <c r="B43" s="75" t="s">
        <v>644</v>
      </c>
      <c r="C43" s="68" t="s">
        <v>700</v>
      </c>
      <c r="D43" s="76" t="s">
        <v>710</v>
      </c>
      <c r="E43" s="77">
        <v>44558</v>
      </c>
      <c r="F43" s="75" t="s">
        <v>687</v>
      </c>
      <c r="G43" s="75" t="s">
        <v>648</v>
      </c>
      <c r="H43" s="75" t="s">
        <v>656</v>
      </c>
      <c r="I43" s="75">
        <v>12</v>
      </c>
      <c r="J43" s="75">
        <v>7</v>
      </c>
      <c r="K43" s="75">
        <v>0.8</v>
      </c>
      <c r="L43" s="75">
        <v>226</v>
      </c>
      <c r="M43" s="75">
        <v>199</v>
      </c>
      <c r="N43" s="75">
        <v>95</v>
      </c>
      <c r="O43" s="75">
        <v>104</v>
      </c>
      <c r="P43" s="78" t="s">
        <v>650</v>
      </c>
      <c r="Q43" s="75" t="s">
        <v>711</v>
      </c>
      <c r="R43" s="79">
        <v>18122</v>
      </c>
      <c r="S43" s="75">
        <v>3200000000</v>
      </c>
      <c r="T43" s="75" t="s">
        <v>652</v>
      </c>
      <c r="U43" s="73" t="s">
        <v>653</v>
      </c>
    </row>
    <row r="44" spans="1:21" ht="15.75" customHeight="1" thickBot="1">
      <c r="A44" s="80">
        <v>37</v>
      </c>
      <c r="B44" s="81" t="s">
        <v>644</v>
      </c>
      <c r="C44" s="81" t="s">
        <v>700</v>
      </c>
      <c r="D44" s="82" t="s">
        <v>710</v>
      </c>
      <c r="E44" s="83">
        <v>44558</v>
      </c>
      <c r="F44" s="81" t="s">
        <v>687</v>
      </c>
      <c r="G44" s="81" t="s">
        <v>648</v>
      </c>
      <c r="H44" s="81" t="s">
        <v>656</v>
      </c>
      <c r="I44" s="81">
        <v>51</v>
      </c>
      <c r="J44" s="81">
        <v>17</v>
      </c>
      <c r="K44" s="81">
        <v>2.2000000000000002</v>
      </c>
      <c r="L44" s="81">
        <v>676</v>
      </c>
      <c r="M44" s="81">
        <v>614</v>
      </c>
      <c r="N44" s="81">
        <v>130</v>
      </c>
      <c r="O44" s="81">
        <v>484</v>
      </c>
      <c r="P44" s="85" t="s">
        <v>650</v>
      </c>
      <c r="Q44" s="81" t="s">
        <v>712</v>
      </c>
      <c r="R44" s="84">
        <v>16209</v>
      </c>
      <c r="S44" s="81">
        <v>3200000000</v>
      </c>
      <c r="T44" s="81" t="s">
        <v>652</v>
      </c>
      <c r="U44" s="86" t="s">
        <v>653</v>
      </c>
    </row>
    <row r="45" spans="1:21" ht="15.75" customHeight="1">
      <c r="A45" s="67">
        <v>38</v>
      </c>
      <c r="B45" s="75" t="s">
        <v>644</v>
      </c>
      <c r="C45" s="68" t="s">
        <v>713</v>
      </c>
      <c r="D45" s="69" t="s">
        <v>714</v>
      </c>
      <c r="E45" s="77">
        <v>44558</v>
      </c>
      <c r="F45" s="75" t="s">
        <v>647</v>
      </c>
      <c r="G45" s="68" t="s">
        <v>655</v>
      </c>
      <c r="H45" s="68" t="s">
        <v>715</v>
      </c>
      <c r="I45" s="68">
        <v>32</v>
      </c>
      <c r="J45" s="68">
        <v>3</v>
      </c>
      <c r="K45" s="68">
        <v>0.8</v>
      </c>
      <c r="L45" s="68">
        <v>287</v>
      </c>
      <c r="M45" s="68">
        <v>243</v>
      </c>
      <c r="N45" s="68">
        <v>143</v>
      </c>
      <c r="O45" s="68">
        <v>100</v>
      </c>
      <c r="P45" s="71" t="s">
        <v>650</v>
      </c>
      <c r="Q45" s="68" t="s">
        <v>716</v>
      </c>
      <c r="R45" s="72">
        <v>57552</v>
      </c>
      <c r="S45" s="68">
        <v>3200000000</v>
      </c>
      <c r="T45" s="68" t="s">
        <v>652</v>
      </c>
      <c r="U45" s="87" t="s">
        <v>653</v>
      </c>
    </row>
    <row r="46" spans="1:21" ht="15.75" customHeight="1">
      <c r="A46" s="67">
        <v>39</v>
      </c>
      <c r="B46" s="75" t="s">
        <v>644</v>
      </c>
      <c r="C46" s="68" t="s">
        <v>713</v>
      </c>
      <c r="D46" s="76" t="s">
        <v>717</v>
      </c>
      <c r="E46" s="77">
        <v>44558</v>
      </c>
      <c r="F46" s="75" t="s">
        <v>647</v>
      </c>
      <c r="G46" s="75" t="s">
        <v>648</v>
      </c>
      <c r="H46" s="75" t="s">
        <v>715</v>
      </c>
      <c r="I46" s="75">
        <v>53</v>
      </c>
      <c r="J46" s="75">
        <v>6</v>
      </c>
      <c r="K46" s="75">
        <v>0.2</v>
      </c>
      <c r="L46" s="75">
        <v>88</v>
      </c>
      <c r="M46" s="75">
        <v>73</v>
      </c>
      <c r="N46" s="75">
        <v>56</v>
      </c>
      <c r="O46" s="75">
        <v>17</v>
      </c>
      <c r="P46" s="78" t="s">
        <v>650</v>
      </c>
      <c r="Q46" s="75" t="s">
        <v>718</v>
      </c>
      <c r="R46" s="79">
        <v>15247</v>
      </c>
      <c r="S46" s="75">
        <v>3200000000</v>
      </c>
      <c r="T46" s="75" t="s">
        <v>652</v>
      </c>
      <c r="U46" s="73" t="s">
        <v>653</v>
      </c>
    </row>
    <row r="47" spans="1:21" ht="15.75" customHeight="1">
      <c r="A47" s="67">
        <v>40</v>
      </c>
      <c r="B47" s="75" t="s">
        <v>644</v>
      </c>
      <c r="C47" s="68" t="s">
        <v>713</v>
      </c>
      <c r="D47" s="76" t="s">
        <v>719</v>
      </c>
      <c r="E47" s="77">
        <v>44558</v>
      </c>
      <c r="F47" s="75" t="s">
        <v>720</v>
      </c>
      <c r="G47" s="75" t="s">
        <v>665</v>
      </c>
      <c r="H47" s="75" t="s">
        <v>715</v>
      </c>
      <c r="I47" s="75">
        <v>33</v>
      </c>
      <c r="J47" s="75">
        <v>17</v>
      </c>
      <c r="K47" s="75">
        <v>0.7</v>
      </c>
      <c r="L47" s="75">
        <v>176</v>
      </c>
      <c r="M47" s="75">
        <v>154</v>
      </c>
      <c r="N47" s="75">
        <v>57</v>
      </c>
      <c r="O47" s="75">
        <v>97</v>
      </c>
      <c r="P47" s="78" t="s">
        <v>650</v>
      </c>
      <c r="Q47" s="75" t="s">
        <v>721</v>
      </c>
      <c r="R47" s="79">
        <v>20579</v>
      </c>
      <c r="S47" s="75">
        <v>3200000000</v>
      </c>
      <c r="T47" s="75" t="s">
        <v>652</v>
      </c>
      <c r="U47" s="73" t="s">
        <v>653</v>
      </c>
    </row>
    <row r="48" spans="1:21" ht="15.75" customHeight="1" thickBot="1">
      <c r="A48" s="80">
        <v>41</v>
      </c>
      <c r="B48" s="81" t="s">
        <v>644</v>
      </c>
      <c r="C48" s="81" t="s">
        <v>713</v>
      </c>
      <c r="D48" s="82" t="s">
        <v>722</v>
      </c>
      <c r="E48" s="83">
        <v>44558</v>
      </c>
      <c r="F48" s="81" t="s">
        <v>647</v>
      </c>
      <c r="G48" s="81" t="s">
        <v>655</v>
      </c>
      <c r="H48" s="81" t="s">
        <v>715</v>
      </c>
      <c r="I48" s="81">
        <v>49</v>
      </c>
      <c r="J48" s="81">
        <v>3</v>
      </c>
      <c r="K48" s="81">
        <v>1.1000000000000001</v>
      </c>
      <c r="L48" s="81">
        <v>381</v>
      </c>
      <c r="M48" s="81">
        <v>318</v>
      </c>
      <c r="N48" s="81">
        <v>194</v>
      </c>
      <c r="O48" s="81">
        <v>124</v>
      </c>
      <c r="P48" s="85" t="s">
        <v>650</v>
      </c>
      <c r="Q48" s="81" t="s">
        <v>723</v>
      </c>
      <c r="R48" s="84">
        <v>49765</v>
      </c>
      <c r="S48" s="81">
        <v>3200000000</v>
      </c>
      <c r="T48" s="81" t="s">
        <v>652</v>
      </c>
      <c r="U48" s="86" t="s">
        <v>653</v>
      </c>
    </row>
    <row r="49" spans="1:21" ht="15.75" customHeight="1">
      <c r="A49" s="67">
        <v>42</v>
      </c>
      <c r="B49" s="68" t="s">
        <v>644</v>
      </c>
      <c r="C49" s="68" t="s">
        <v>724</v>
      </c>
      <c r="D49" s="69" t="s">
        <v>725</v>
      </c>
      <c r="E49" s="77">
        <v>44558</v>
      </c>
      <c r="F49" s="68" t="s">
        <v>687</v>
      </c>
      <c r="G49" s="68" t="s">
        <v>655</v>
      </c>
      <c r="H49" s="68" t="s">
        <v>649</v>
      </c>
      <c r="I49" s="68">
        <v>28</v>
      </c>
      <c r="J49" s="68">
        <v>1</v>
      </c>
      <c r="K49" s="68">
        <v>1.2</v>
      </c>
      <c r="L49" s="68">
        <v>414</v>
      </c>
      <c r="M49" s="68">
        <v>347</v>
      </c>
      <c r="N49" s="68">
        <v>285</v>
      </c>
      <c r="O49" s="68">
        <v>62</v>
      </c>
      <c r="P49" s="71" t="s">
        <v>650</v>
      </c>
      <c r="Q49" s="68" t="s">
        <v>726</v>
      </c>
      <c r="R49" s="72">
        <v>79522</v>
      </c>
      <c r="S49" s="68">
        <v>3200000000</v>
      </c>
      <c r="T49" s="68" t="s">
        <v>652</v>
      </c>
      <c r="U49" s="87" t="s">
        <v>653</v>
      </c>
    </row>
    <row r="50" spans="1:21" ht="15.75" customHeight="1">
      <c r="A50" s="67">
        <v>43</v>
      </c>
      <c r="B50" s="75" t="s">
        <v>644</v>
      </c>
      <c r="C50" s="68" t="s">
        <v>724</v>
      </c>
      <c r="D50" s="69" t="s">
        <v>725</v>
      </c>
      <c r="E50" s="77">
        <v>44558</v>
      </c>
      <c r="F50" s="75" t="s">
        <v>687</v>
      </c>
      <c r="G50" s="75" t="s">
        <v>655</v>
      </c>
      <c r="H50" s="75" t="s">
        <v>649</v>
      </c>
      <c r="I50" s="75">
        <v>30</v>
      </c>
      <c r="J50" s="75">
        <v>20</v>
      </c>
      <c r="K50" s="75">
        <v>2.1</v>
      </c>
      <c r="L50" s="75">
        <v>705</v>
      </c>
      <c r="M50" s="75">
        <v>580</v>
      </c>
      <c r="N50" s="75">
        <v>510</v>
      </c>
      <c r="O50" s="75">
        <v>70</v>
      </c>
      <c r="P50" s="78" t="s">
        <v>650</v>
      </c>
      <c r="Q50" s="75" t="s">
        <v>727</v>
      </c>
      <c r="R50" s="79">
        <v>140030</v>
      </c>
      <c r="S50" s="75">
        <v>3200000000</v>
      </c>
      <c r="T50" s="75" t="s">
        <v>652</v>
      </c>
      <c r="U50" s="73" t="s">
        <v>653</v>
      </c>
    </row>
    <row r="51" spans="1:21" ht="15.75" customHeight="1">
      <c r="A51" s="67">
        <v>44</v>
      </c>
      <c r="B51" s="75" t="s">
        <v>644</v>
      </c>
      <c r="C51" s="68" t="s">
        <v>724</v>
      </c>
      <c r="D51" s="69" t="s">
        <v>725</v>
      </c>
      <c r="E51" s="77">
        <v>44558</v>
      </c>
      <c r="F51" s="75" t="s">
        <v>687</v>
      </c>
      <c r="G51" s="75" t="s">
        <v>655</v>
      </c>
      <c r="H51" s="75" t="s">
        <v>649</v>
      </c>
      <c r="I51" s="75">
        <v>39</v>
      </c>
      <c r="J51" s="75">
        <v>21</v>
      </c>
      <c r="K51" s="75">
        <v>0.5</v>
      </c>
      <c r="L51" s="75">
        <v>206</v>
      </c>
      <c r="M51" s="75">
        <v>177</v>
      </c>
      <c r="N51" s="75">
        <v>131</v>
      </c>
      <c r="O51" s="75">
        <v>46</v>
      </c>
      <c r="P51" s="78" t="s">
        <v>650</v>
      </c>
      <c r="Q51" s="75" t="s">
        <v>728</v>
      </c>
      <c r="R51" s="79">
        <v>38535</v>
      </c>
      <c r="S51" s="75">
        <v>3200000000</v>
      </c>
      <c r="T51" s="75" t="s">
        <v>652</v>
      </c>
      <c r="U51" s="73" t="s">
        <v>653</v>
      </c>
    </row>
    <row r="52" spans="1:21" ht="15.75" customHeight="1">
      <c r="A52" s="67">
        <v>45</v>
      </c>
      <c r="B52" s="75" t="s">
        <v>644</v>
      </c>
      <c r="C52" s="68" t="s">
        <v>724</v>
      </c>
      <c r="D52" s="76" t="s">
        <v>729</v>
      </c>
      <c r="E52" s="77">
        <v>44558</v>
      </c>
      <c r="F52" s="75" t="s">
        <v>687</v>
      </c>
      <c r="G52" s="75" t="s">
        <v>655</v>
      </c>
      <c r="H52" s="75" t="s">
        <v>656</v>
      </c>
      <c r="I52" s="75">
        <v>31</v>
      </c>
      <c r="J52" s="75">
        <v>13</v>
      </c>
      <c r="K52" s="75">
        <v>2.9</v>
      </c>
      <c r="L52" s="75">
        <v>426</v>
      </c>
      <c r="M52" s="75">
        <v>390</v>
      </c>
      <c r="N52" s="75">
        <v>143</v>
      </c>
      <c r="O52" s="75">
        <v>247</v>
      </c>
      <c r="P52" s="78" t="s">
        <v>650</v>
      </c>
      <c r="Q52" s="75" t="s">
        <v>730</v>
      </c>
      <c r="R52" s="79">
        <v>11067</v>
      </c>
      <c r="S52" s="75">
        <v>3200000000</v>
      </c>
      <c r="T52" s="75" t="s">
        <v>652</v>
      </c>
      <c r="U52" s="73" t="s">
        <v>653</v>
      </c>
    </row>
    <row r="53" spans="1:21" ht="15.75" customHeight="1">
      <c r="A53" s="67">
        <v>46</v>
      </c>
      <c r="B53" s="75" t="s">
        <v>644</v>
      </c>
      <c r="C53" s="68" t="s">
        <v>724</v>
      </c>
      <c r="D53" s="76" t="s">
        <v>731</v>
      </c>
      <c r="E53" s="77">
        <v>44558</v>
      </c>
      <c r="F53" s="75" t="s">
        <v>687</v>
      </c>
      <c r="G53" s="75" t="s">
        <v>648</v>
      </c>
      <c r="H53" s="75" t="s">
        <v>649</v>
      </c>
      <c r="I53" s="75">
        <v>43</v>
      </c>
      <c r="J53" s="75">
        <v>8</v>
      </c>
      <c r="K53" s="75">
        <v>0.4</v>
      </c>
      <c r="L53" s="75">
        <v>40</v>
      </c>
      <c r="M53" s="75">
        <v>34</v>
      </c>
      <c r="N53" s="75">
        <v>26</v>
      </c>
      <c r="O53" s="75">
        <v>8</v>
      </c>
      <c r="P53" s="78" t="s">
        <v>650</v>
      </c>
      <c r="Q53" s="75" t="s">
        <v>732</v>
      </c>
      <c r="R53" s="79">
        <v>7239</v>
      </c>
      <c r="S53" s="75">
        <v>3200000000</v>
      </c>
      <c r="T53" s="75" t="s">
        <v>652</v>
      </c>
      <c r="U53" s="73" t="s">
        <v>653</v>
      </c>
    </row>
    <row r="54" spans="1:21" ht="15.75" customHeight="1" thickBot="1">
      <c r="A54" s="80">
        <v>47</v>
      </c>
      <c r="B54" s="81" t="s">
        <v>644</v>
      </c>
      <c r="C54" s="81" t="s">
        <v>724</v>
      </c>
      <c r="D54" s="82" t="s">
        <v>733</v>
      </c>
      <c r="E54" s="83">
        <v>44558</v>
      </c>
      <c r="F54" s="81" t="s">
        <v>687</v>
      </c>
      <c r="G54" s="81" t="s">
        <v>648</v>
      </c>
      <c r="H54" s="81" t="s">
        <v>656</v>
      </c>
      <c r="I54" s="81">
        <v>46</v>
      </c>
      <c r="J54" s="81">
        <v>10</v>
      </c>
      <c r="K54" s="81">
        <v>0.3</v>
      </c>
      <c r="L54" s="81">
        <v>82</v>
      </c>
      <c r="M54" s="81">
        <v>74</v>
      </c>
      <c r="N54" s="81">
        <v>27</v>
      </c>
      <c r="O54" s="81">
        <v>47</v>
      </c>
      <c r="P54" s="85" t="s">
        <v>650</v>
      </c>
      <c r="Q54" s="81" t="s">
        <v>734</v>
      </c>
      <c r="R54" s="84">
        <v>3863</v>
      </c>
      <c r="S54" s="81">
        <v>3200000000</v>
      </c>
      <c r="T54" s="81" t="s">
        <v>652</v>
      </c>
      <c r="U54" s="86" t="s">
        <v>653</v>
      </c>
    </row>
    <row r="55" spans="1:21" ht="15.75" customHeight="1">
      <c r="A55" s="67">
        <v>48</v>
      </c>
      <c r="B55" s="68" t="s">
        <v>644</v>
      </c>
      <c r="C55" s="68" t="s">
        <v>735</v>
      </c>
      <c r="D55" s="69" t="s">
        <v>736</v>
      </c>
      <c r="E55" s="77">
        <v>44558</v>
      </c>
      <c r="F55" s="68" t="s">
        <v>687</v>
      </c>
      <c r="G55" s="68" t="s">
        <v>655</v>
      </c>
      <c r="H55" s="68" t="s">
        <v>649</v>
      </c>
      <c r="I55" s="68">
        <v>6</v>
      </c>
      <c r="J55" s="68">
        <v>12</v>
      </c>
      <c r="K55" s="68">
        <v>2.1</v>
      </c>
      <c r="L55" s="68">
        <v>874</v>
      </c>
      <c r="M55" s="68">
        <v>739</v>
      </c>
      <c r="N55" s="68">
        <v>565</v>
      </c>
      <c r="O55" s="68">
        <v>174</v>
      </c>
      <c r="P55" s="71" t="s">
        <v>650</v>
      </c>
      <c r="Q55" s="68" t="s">
        <v>737</v>
      </c>
      <c r="R55" s="72">
        <v>161692</v>
      </c>
      <c r="S55" s="68">
        <v>3200000000</v>
      </c>
      <c r="T55" s="68" t="s">
        <v>652</v>
      </c>
      <c r="U55" s="87" t="s">
        <v>653</v>
      </c>
    </row>
    <row r="56" spans="1:21" ht="15.75" customHeight="1">
      <c r="A56" s="67">
        <v>49</v>
      </c>
      <c r="B56" s="75" t="s">
        <v>644</v>
      </c>
      <c r="C56" s="68" t="s">
        <v>735</v>
      </c>
      <c r="D56" s="69" t="s">
        <v>736</v>
      </c>
      <c r="E56" s="77">
        <v>44558</v>
      </c>
      <c r="F56" s="75" t="s">
        <v>687</v>
      </c>
      <c r="G56" s="75" t="s">
        <v>655</v>
      </c>
      <c r="H56" s="75" t="s">
        <v>649</v>
      </c>
      <c r="I56" s="75">
        <v>17</v>
      </c>
      <c r="J56" s="75">
        <v>11</v>
      </c>
      <c r="K56" s="75">
        <v>0.4</v>
      </c>
      <c r="L56" s="75">
        <v>77</v>
      </c>
      <c r="M56" s="75">
        <v>63</v>
      </c>
      <c r="N56" s="75">
        <v>48</v>
      </c>
      <c r="O56" s="75">
        <v>15</v>
      </c>
      <c r="P56" s="78" t="s">
        <v>650</v>
      </c>
      <c r="Q56" s="75" t="s">
        <v>738</v>
      </c>
      <c r="R56" s="79">
        <v>12816</v>
      </c>
      <c r="S56" s="75">
        <v>3200000000</v>
      </c>
      <c r="T56" s="75" t="s">
        <v>652</v>
      </c>
      <c r="U56" s="73" t="s">
        <v>653</v>
      </c>
    </row>
    <row r="57" spans="1:21" ht="15.75" customHeight="1">
      <c r="A57" s="67">
        <v>50</v>
      </c>
      <c r="B57" s="75" t="s">
        <v>644</v>
      </c>
      <c r="C57" s="68" t="s">
        <v>735</v>
      </c>
      <c r="D57" s="69" t="s">
        <v>736</v>
      </c>
      <c r="E57" s="77">
        <v>44558</v>
      </c>
      <c r="F57" s="75" t="s">
        <v>687</v>
      </c>
      <c r="G57" s="75" t="s">
        <v>655</v>
      </c>
      <c r="H57" s="75" t="s">
        <v>649</v>
      </c>
      <c r="I57" s="75">
        <v>20</v>
      </c>
      <c r="J57" s="75">
        <v>20</v>
      </c>
      <c r="K57" s="75">
        <v>1</v>
      </c>
      <c r="L57" s="75">
        <v>369</v>
      </c>
      <c r="M57" s="75">
        <v>313</v>
      </c>
      <c r="N57" s="75">
        <v>209</v>
      </c>
      <c r="O57" s="75">
        <v>104</v>
      </c>
      <c r="P57" s="78" t="s">
        <v>650</v>
      </c>
      <c r="Q57" s="75" t="s">
        <v>739</v>
      </c>
      <c r="R57" s="79">
        <v>59103</v>
      </c>
      <c r="S57" s="75">
        <v>3200000000</v>
      </c>
      <c r="T57" s="75" t="s">
        <v>652</v>
      </c>
      <c r="U57" s="73" t="s">
        <v>653</v>
      </c>
    </row>
    <row r="58" spans="1:21" ht="15.75" customHeight="1">
      <c r="A58" s="67">
        <v>51</v>
      </c>
      <c r="B58" s="75" t="s">
        <v>644</v>
      </c>
      <c r="C58" s="68" t="s">
        <v>735</v>
      </c>
      <c r="D58" s="76" t="s">
        <v>740</v>
      </c>
      <c r="E58" s="77">
        <v>44558</v>
      </c>
      <c r="F58" s="75" t="s">
        <v>687</v>
      </c>
      <c r="G58" s="75" t="s">
        <v>648</v>
      </c>
      <c r="H58" s="75" t="s">
        <v>649</v>
      </c>
      <c r="I58" s="75">
        <v>7</v>
      </c>
      <c r="J58" s="75">
        <v>9</v>
      </c>
      <c r="K58" s="75">
        <v>0.8</v>
      </c>
      <c r="L58" s="75">
        <v>205</v>
      </c>
      <c r="M58" s="75">
        <v>176</v>
      </c>
      <c r="N58" s="75">
        <v>106</v>
      </c>
      <c r="O58" s="75">
        <v>70</v>
      </c>
      <c r="P58" s="78" t="s">
        <v>650</v>
      </c>
      <c r="Q58" s="75" t="s">
        <v>741</v>
      </c>
      <c r="R58" s="79">
        <v>33614</v>
      </c>
      <c r="S58" s="75">
        <v>3200000000</v>
      </c>
      <c r="T58" s="75" t="s">
        <v>652</v>
      </c>
      <c r="U58" s="73" t="s">
        <v>653</v>
      </c>
    </row>
    <row r="59" spans="1:21" ht="15.75" customHeight="1">
      <c r="A59" s="67">
        <v>52</v>
      </c>
      <c r="B59" s="75" t="s">
        <v>644</v>
      </c>
      <c r="C59" s="68" t="s">
        <v>735</v>
      </c>
      <c r="D59" s="76" t="s">
        <v>740</v>
      </c>
      <c r="E59" s="77">
        <v>44558</v>
      </c>
      <c r="F59" s="75" t="s">
        <v>687</v>
      </c>
      <c r="G59" s="75" t="s">
        <v>648</v>
      </c>
      <c r="H59" s="75" t="s">
        <v>649</v>
      </c>
      <c r="I59" s="75">
        <v>23</v>
      </c>
      <c r="J59" s="75">
        <v>8</v>
      </c>
      <c r="K59" s="75">
        <v>0.8</v>
      </c>
      <c r="L59" s="75">
        <v>203</v>
      </c>
      <c r="M59" s="75">
        <v>170</v>
      </c>
      <c r="N59" s="75">
        <v>121</v>
      </c>
      <c r="O59" s="75">
        <v>49</v>
      </c>
      <c r="P59" s="78" t="s">
        <v>650</v>
      </c>
      <c r="Q59" s="75" t="s">
        <v>742</v>
      </c>
      <c r="R59" s="79">
        <v>32558</v>
      </c>
      <c r="S59" s="75">
        <v>3200000000</v>
      </c>
      <c r="T59" s="75" t="s">
        <v>652</v>
      </c>
      <c r="U59" s="73" t="s">
        <v>653</v>
      </c>
    </row>
    <row r="60" spans="1:21" ht="15.75" customHeight="1">
      <c r="A60" s="67">
        <v>53</v>
      </c>
      <c r="B60" s="75" t="s">
        <v>644</v>
      </c>
      <c r="C60" s="68" t="s">
        <v>735</v>
      </c>
      <c r="D60" s="76" t="s">
        <v>740</v>
      </c>
      <c r="E60" s="77">
        <v>44558</v>
      </c>
      <c r="F60" s="75" t="s">
        <v>687</v>
      </c>
      <c r="G60" s="75" t="s">
        <v>648</v>
      </c>
      <c r="H60" s="75" t="s">
        <v>649</v>
      </c>
      <c r="I60" s="75">
        <v>23</v>
      </c>
      <c r="J60" s="75">
        <v>17</v>
      </c>
      <c r="K60" s="75">
        <v>1.2</v>
      </c>
      <c r="L60" s="75">
        <v>276</v>
      </c>
      <c r="M60" s="75">
        <v>225</v>
      </c>
      <c r="N60" s="75">
        <v>185</v>
      </c>
      <c r="O60" s="75">
        <v>40</v>
      </c>
      <c r="P60" s="78" t="s">
        <v>650</v>
      </c>
      <c r="Q60" s="75" t="s">
        <v>743</v>
      </c>
      <c r="R60" s="79">
        <v>47329</v>
      </c>
      <c r="S60" s="75">
        <v>3200000000</v>
      </c>
      <c r="T60" s="75" t="s">
        <v>652</v>
      </c>
      <c r="U60" s="73" t="s">
        <v>653</v>
      </c>
    </row>
    <row r="61" spans="1:21" ht="15.75" customHeight="1">
      <c r="A61" s="67">
        <v>54</v>
      </c>
      <c r="B61" s="75" t="s">
        <v>644</v>
      </c>
      <c r="C61" s="68" t="s">
        <v>735</v>
      </c>
      <c r="D61" s="76" t="s">
        <v>744</v>
      </c>
      <c r="E61" s="77">
        <v>44558</v>
      </c>
      <c r="F61" s="75" t="s">
        <v>687</v>
      </c>
      <c r="G61" s="75" t="s">
        <v>665</v>
      </c>
      <c r="H61" s="75" t="s">
        <v>656</v>
      </c>
      <c r="I61" s="75">
        <v>8</v>
      </c>
      <c r="J61" s="75">
        <v>9</v>
      </c>
      <c r="K61" s="75">
        <v>0.4</v>
      </c>
      <c r="L61" s="75">
        <v>121</v>
      </c>
      <c r="M61" s="75">
        <v>110</v>
      </c>
      <c r="N61" s="75">
        <v>40</v>
      </c>
      <c r="O61" s="75">
        <v>70</v>
      </c>
      <c r="P61" s="78" t="s">
        <v>650</v>
      </c>
      <c r="Q61" s="75" t="s">
        <v>745</v>
      </c>
      <c r="R61" s="79">
        <v>2519</v>
      </c>
      <c r="S61" s="75">
        <v>3200000000</v>
      </c>
      <c r="T61" s="75" t="s">
        <v>652</v>
      </c>
      <c r="U61" s="73" t="s">
        <v>653</v>
      </c>
    </row>
    <row r="62" spans="1:21" ht="15.75" customHeight="1" thickBot="1">
      <c r="A62" s="80">
        <v>55</v>
      </c>
      <c r="B62" s="81" t="s">
        <v>644</v>
      </c>
      <c r="C62" s="81" t="s">
        <v>735</v>
      </c>
      <c r="D62" s="82" t="s">
        <v>746</v>
      </c>
      <c r="E62" s="83">
        <v>44558</v>
      </c>
      <c r="F62" s="81" t="s">
        <v>687</v>
      </c>
      <c r="G62" s="81" t="s">
        <v>665</v>
      </c>
      <c r="H62" s="81" t="s">
        <v>649</v>
      </c>
      <c r="I62" s="81">
        <v>6</v>
      </c>
      <c r="J62" s="81">
        <v>16</v>
      </c>
      <c r="K62" s="81">
        <v>0.4</v>
      </c>
      <c r="L62" s="81">
        <v>137</v>
      </c>
      <c r="M62" s="81">
        <v>116</v>
      </c>
      <c r="N62" s="81">
        <v>79</v>
      </c>
      <c r="O62" s="81">
        <v>37</v>
      </c>
      <c r="P62" s="85" t="s">
        <v>650</v>
      </c>
      <c r="Q62" s="81" t="s">
        <v>747</v>
      </c>
      <c r="R62" s="84">
        <v>22752</v>
      </c>
      <c r="S62" s="81">
        <v>3200000000</v>
      </c>
      <c r="T62" s="81" t="s">
        <v>652</v>
      </c>
      <c r="U62" s="86" t="s">
        <v>653</v>
      </c>
    </row>
    <row r="63" spans="1:21" ht="15.75" customHeight="1" thickBot="1">
      <c r="A63" s="347" t="s">
        <v>24</v>
      </c>
      <c r="B63" s="348"/>
      <c r="C63" s="348"/>
      <c r="D63" s="348"/>
      <c r="E63" s="349"/>
      <c r="F63" s="348"/>
      <c r="G63" s="348"/>
      <c r="H63" s="348"/>
      <c r="I63" s="348"/>
      <c r="J63" s="348"/>
      <c r="K63" s="348"/>
      <c r="L63" s="348"/>
      <c r="M63" s="348"/>
      <c r="N63" s="348"/>
      <c r="O63" s="348"/>
      <c r="P63" s="348"/>
      <c r="Q63" s="348"/>
      <c r="R63" s="348"/>
      <c r="S63" s="348"/>
      <c r="T63" s="348"/>
      <c r="U63" s="350"/>
    </row>
    <row r="64" spans="1:21" ht="15.75" customHeight="1">
      <c r="A64" s="89">
        <v>1</v>
      </c>
      <c r="B64" s="90" t="s">
        <v>644</v>
      </c>
      <c r="C64" s="90" t="s">
        <v>645</v>
      </c>
      <c r="D64" s="91" t="s">
        <v>748</v>
      </c>
      <c r="E64" s="92">
        <v>44573</v>
      </c>
      <c r="F64" s="90" t="s">
        <v>647</v>
      </c>
      <c r="G64" s="90" t="s">
        <v>106</v>
      </c>
      <c r="H64" s="90" t="s">
        <v>649</v>
      </c>
      <c r="I64" s="90">
        <v>2</v>
      </c>
      <c r="J64" s="90">
        <v>22</v>
      </c>
      <c r="K64" s="90">
        <v>1.3</v>
      </c>
      <c r="L64" s="90">
        <v>7</v>
      </c>
      <c r="M64" s="90">
        <v>0</v>
      </c>
      <c r="N64" s="90">
        <v>0</v>
      </c>
      <c r="O64" s="90">
        <v>0</v>
      </c>
      <c r="P64" s="93" t="s">
        <v>650</v>
      </c>
      <c r="Q64" s="90" t="s">
        <v>749</v>
      </c>
      <c r="R64" s="94">
        <v>0</v>
      </c>
      <c r="S64" s="90">
        <v>3200000000</v>
      </c>
      <c r="T64" s="90" t="s">
        <v>750</v>
      </c>
      <c r="U64" s="95" t="s">
        <v>653</v>
      </c>
    </row>
    <row r="65" spans="1:21" ht="15.75" customHeight="1">
      <c r="A65" s="74">
        <v>2</v>
      </c>
      <c r="B65" s="75" t="s">
        <v>644</v>
      </c>
      <c r="C65" s="75" t="s">
        <v>645</v>
      </c>
      <c r="D65" s="76" t="s">
        <v>748</v>
      </c>
      <c r="E65" s="77">
        <v>44573</v>
      </c>
      <c r="F65" s="75" t="s">
        <v>647</v>
      </c>
      <c r="G65" s="75" t="s">
        <v>106</v>
      </c>
      <c r="H65" s="75" t="s">
        <v>649</v>
      </c>
      <c r="I65" s="75">
        <v>11</v>
      </c>
      <c r="J65" s="75">
        <v>19</v>
      </c>
      <c r="K65" s="75">
        <v>0.6</v>
      </c>
      <c r="L65" s="75">
        <v>2</v>
      </c>
      <c r="M65" s="75">
        <v>0</v>
      </c>
      <c r="N65" s="75">
        <v>0</v>
      </c>
      <c r="O65" s="75">
        <v>0</v>
      </c>
      <c r="P65" s="78" t="s">
        <v>650</v>
      </c>
      <c r="Q65" s="75" t="s">
        <v>751</v>
      </c>
      <c r="R65" s="79">
        <v>0</v>
      </c>
      <c r="S65" s="75">
        <v>3200000000</v>
      </c>
      <c r="T65" s="75" t="s">
        <v>652</v>
      </c>
      <c r="U65" s="73" t="s">
        <v>653</v>
      </c>
    </row>
    <row r="66" spans="1:21" ht="15.75" customHeight="1">
      <c r="A66" s="74">
        <v>3</v>
      </c>
      <c r="B66" s="75" t="s">
        <v>644</v>
      </c>
      <c r="C66" s="75" t="s">
        <v>645</v>
      </c>
      <c r="D66" s="76" t="s">
        <v>748</v>
      </c>
      <c r="E66" s="77">
        <v>44573</v>
      </c>
      <c r="F66" s="75" t="s">
        <v>647</v>
      </c>
      <c r="G66" s="75" t="s">
        <v>106</v>
      </c>
      <c r="H66" s="75" t="s">
        <v>649</v>
      </c>
      <c r="I66" s="75">
        <v>48</v>
      </c>
      <c r="J66" s="75">
        <v>18</v>
      </c>
      <c r="K66" s="75">
        <v>1.6</v>
      </c>
      <c r="L66" s="75">
        <v>6</v>
      </c>
      <c r="M66" s="75">
        <v>0</v>
      </c>
      <c r="N66" s="75">
        <v>0</v>
      </c>
      <c r="O66" s="75">
        <v>0</v>
      </c>
      <c r="P66" s="78" t="s">
        <v>650</v>
      </c>
      <c r="Q66" s="75" t="s">
        <v>752</v>
      </c>
      <c r="R66" s="79">
        <v>0</v>
      </c>
      <c r="S66" s="75">
        <v>3200000000</v>
      </c>
      <c r="T66" s="75" t="s">
        <v>652</v>
      </c>
      <c r="U66" s="73" t="s">
        <v>653</v>
      </c>
    </row>
    <row r="67" spans="1:21" ht="15.75" customHeight="1">
      <c r="A67" s="74">
        <v>4</v>
      </c>
      <c r="B67" s="75" t="s">
        <v>644</v>
      </c>
      <c r="C67" s="75" t="s">
        <v>645</v>
      </c>
      <c r="D67" s="76" t="s">
        <v>748</v>
      </c>
      <c r="E67" s="77">
        <v>44573</v>
      </c>
      <c r="F67" s="75" t="s">
        <v>647</v>
      </c>
      <c r="G67" s="75" t="s">
        <v>106</v>
      </c>
      <c r="H67" s="75" t="s">
        <v>649</v>
      </c>
      <c r="I67" s="75">
        <v>57</v>
      </c>
      <c r="J67" s="75">
        <v>23</v>
      </c>
      <c r="K67" s="75">
        <v>0.5</v>
      </c>
      <c r="L67" s="75">
        <v>2</v>
      </c>
      <c r="M67" s="75">
        <v>0</v>
      </c>
      <c r="N67" s="75">
        <v>0</v>
      </c>
      <c r="O67" s="75">
        <v>0</v>
      </c>
      <c r="P67" s="78" t="s">
        <v>650</v>
      </c>
      <c r="Q67" s="75" t="s">
        <v>753</v>
      </c>
      <c r="R67" s="79">
        <v>0</v>
      </c>
      <c r="S67" s="75">
        <v>3200000000</v>
      </c>
      <c r="T67" s="75" t="s">
        <v>652</v>
      </c>
      <c r="U67" s="73" t="s">
        <v>653</v>
      </c>
    </row>
    <row r="68" spans="1:21" ht="15.75" customHeight="1">
      <c r="A68" s="74">
        <v>5</v>
      </c>
      <c r="B68" s="75" t="s">
        <v>644</v>
      </c>
      <c r="C68" s="75" t="s">
        <v>645</v>
      </c>
      <c r="D68" s="76" t="s">
        <v>748</v>
      </c>
      <c r="E68" s="77">
        <v>44573</v>
      </c>
      <c r="F68" s="75" t="s">
        <v>647</v>
      </c>
      <c r="G68" s="75" t="s">
        <v>106</v>
      </c>
      <c r="H68" s="75" t="s">
        <v>649</v>
      </c>
      <c r="I68" s="75">
        <v>59</v>
      </c>
      <c r="J68" s="75">
        <v>16</v>
      </c>
      <c r="K68" s="75">
        <v>1.6</v>
      </c>
      <c r="L68" s="75">
        <v>2</v>
      </c>
      <c r="M68" s="75">
        <v>0</v>
      </c>
      <c r="N68" s="75">
        <v>0</v>
      </c>
      <c r="O68" s="75">
        <v>0</v>
      </c>
      <c r="P68" s="78" t="s">
        <v>650</v>
      </c>
      <c r="Q68" s="75" t="s">
        <v>754</v>
      </c>
      <c r="R68" s="79">
        <v>0</v>
      </c>
      <c r="S68" s="75">
        <v>3200000000</v>
      </c>
      <c r="T68" s="75" t="s">
        <v>750</v>
      </c>
      <c r="U68" s="73" t="s">
        <v>653</v>
      </c>
    </row>
    <row r="69" spans="1:21" ht="15.75" customHeight="1">
      <c r="A69" s="74">
        <v>6</v>
      </c>
      <c r="B69" s="75" t="s">
        <v>644</v>
      </c>
      <c r="C69" s="75" t="s">
        <v>645</v>
      </c>
      <c r="D69" s="76" t="s">
        <v>748</v>
      </c>
      <c r="E69" s="77">
        <v>44573</v>
      </c>
      <c r="F69" s="75" t="s">
        <v>647</v>
      </c>
      <c r="G69" s="75" t="s">
        <v>106</v>
      </c>
      <c r="H69" s="75" t="s">
        <v>649</v>
      </c>
      <c r="I69" s="75">
        <v>60</v>
      </c>
      <c r="J69" s="75">
        <v>11</v>
      </c>
      <c r="K69" s="75">
        <v>0.9</v>
      </c>
      <c r="L69" s="75">
        <v>4</v>
      </c>
      <c r="M69" s="75">
        <v>0</v>
      </c>
      <c r="N69" s="75">
        <v>0</v>
      </c>
      <c r="O69" s="75">
        <v>0</v>
      </c>
      <c r="P69" s="78" t="s">
        <v>650</v>
      </c>
      <c r="Q69" s="75" t="s">
        <v>755</v>
      </c>
      <c r="R69" s="79">
        <v>0</v>
      </c>
      <c r="S69" s="75">
        <v>3200000000</v>
      </c>
      <c r="T69" s="75" t="s">
        <v>750</v>
      </c>
      <c r="U69" s="73" t="s">
        <v>653</v>
      </c>
    </row>
    <row r="70" spans="1:21" ht="15.75" customHeight="1">
      <c r="A70" s="74">
        <v>7</v>
      </c>
      <c r="B70" s="75" t="s">
        <v>644</v>
      </c>
      <c r="C70" s="75" t="s">
        <v>645</v>
      </c>
      <c r="D70" s="76" t="s">
        <v>748</v>
      </c>
      <c r="E70" s="77">
        <v>44573</v>
      </c>
      <c r="F70" s="75" t="s">
        <v>647</v>
      </c>
      <c r="G70" s="75" t="s">
        <v>106</v>
      </c>
      <c r="H70" s="75" t="s">
        <v>649</v>
      </c>
      <c r="I70" s="75">
        <v>60</v>
      </c>
      <c r="J70" s="75">
        <v>31</v>
      </c>
      <c r="K70" s="75">
        <v>1.1000000000000001</v>
      </c>
      <c r="L70" s="75">
        <v>4</v>
      </c>
      <c r="M70" s="75">
        <v>0</v>
      </c>
      <c r="N70" s="75">
        <v>0</v>
      </c>
      <c r="O70" s="75">
        <v>0</v>
      </c>
      <c r="P70" s="78" t="s">
        <v>650</v>
      </c>
      <c r="Q70" s="75" t="s">
        <v>756</v>
      </c>
      <c r="R70" s="79">
        <v>0</v>
      </c>
      <c r="S70" s="75">
        <v>3200000000</v>
      </c>
      <c r="T70" s="75" t="s">
        <v>652</v>
      </c>
      <c r="U70" s="73" t="s">
        <v>653</v>
      </c>
    </row>
    <row r="71" spans="1:21" ht="15.75" customHeight="1">
      <c r="A71" s="74">
        <v>8</v>
      </c>
      <c r="B71" s="75" t="s">
        <v>644</v>
      </c>
      <c r="C71" s="75" t="s">
        <v>645</v>
      </c>
      <c r="D71" s="76" t="s">
        <v>748</v>
      </c>
      <c r="E71" s="77">
        <v>44573</v>
      </c>
      <c r="F71" s="75" t="s">
        <v>647</v>
      </c>
      <c r="G71" s="75" t="s">
        <v>106</v>
      </c>
      <c r="H71" s="75" t="s">
        <v>649</v>
      </c>
      <c r="I71" s="75">
        <v>68</v>
      </c>
      <c r="J71" s="75">
        <v>2</v>
      </c>
      <c r="K71" s="75">
        <v>1.2</v>
      </c>
      <c r="L71" s="75">
        <v>5</v>
      </c>
      <c r="M71" s="75">
        <v>0</v>
      </c>
      <c r="N71" s="75">
        <v>0</v>
      </c>
      <c r="O71" s="75">
        <v>0</v>
      </c>
      <c r="P71" s="78" t="s">
        <v>650</v>
      </c>
      <c r="Q71" s="75" t="s">
        <v>757</v>
      </c>
      <c r="R71" s="79">
        <v>0</v>
      </c>
      <c r="S71" s="75">
        <v>3200000000</v>
      </c>
      <c r="T71" s="75" t="s">
        <v>652</v>
      </c>
      <c r="U71" s="73" t="s">
        <v>653</v>
      </c>
    </row>
    <row r="72" spans="1:21" ht="15.75" customHeight="1">
      <c r="A72" s="74">
        <v>9</v>
      </c>
      <c r="B72" s="75" t="s">
        <v>644</v>
      </c>
      <c r="C72" s="75" t="s">
        <v>645</v>
      </c>
      <c r="D72" s="76" t="s">
        <v>748</v>
      </c>
      <c r="E72" s="77">
        <v>44573</v>
      </c>
      <c r="F72" s="75" t="s">
        <v>647</v>
      </c>
      <c r="G72" s="75" t="s">
        <v>106</v>
      </c>
      <c r="H72" s="75" t="s">
        <v>649</v>
      </c>
      <c r="I72" s="75">
        <v>70</v>
      </c>
      <c r="J72" s="75">
        <v>10</v>
      </c>
      <c r="K72" s="75">
        <v>1.3</v>
      </c>
      <c r="L72" s="75">
        <v>5</v>
      </c>
      <c r="M72" s="75">
        <v>0</v>
      </c>
      <c r="N72" s="75">
        <v>0</v>
      </c>
      <c r="O72" s="75">
        <v>0</v>
      </c>
      <c r="P72" s="78" t="s">
        <v>650</v>
      </c>
      <c r="Q72" s="75" t="s">
        <v>758</v>
      </c>
      <c r="R72" s="79">
        <v>0</v>
      </c>
      <c r="S72" s="75">
        <v>3200000000</v>
      </c>
      <c r="T72" s="75" t="s">
        <v>652</v>
      </c>
      <c r="U72" s="73" t="s">
        <v>653</v>
      </c>
    </row>
    <row r="73" spans="1:21" ht="15.75" customHeight="1">
      <c r="A73" s="74">
        <v>10</v>
      </c>
      <c r="B73" s="75" t="s">
        <v>644</v>
      </c>
      <c r="C73" s="75" t="s">
        <v>645</v>
      </c>
      <c r="D73" s="76" t="s">
        <v>748</v>
      </c>
      <c r="E73" s="77">
        <v>44573</v>
      </c>
      <c r="F73" s="75" t="s">
        <v>647</v>
      </c>
      <c r="G73" s="75" t="s">
        <v>106</v>
      </c>
      <c r="H73" s="75" t="s">
        <v>649</v>
      </c>
      <c r="I73" s="75">
        <v>82</v>
      </c>
      <c r="J73" s="75">
        <v>5</v>
      </c>
      <c r="K73" s="75">
        <v>0.6</v>
      </c>
      <c r="L73" s="75">
        <v>2</v>
      </c>
      <c r="M73" s="75">
        <v>0</v>
      </c>
      <c r="N73" s="75">
        <v>0</v>
      </c>
      <c r="O73" s="75">
        <v>0</v>
      </c>
      <c r="P73" s="78" t="s">
        <v>650</v>
      </c>
      <c r="Q73" s="75" t="s">
        <v>759</v>
      </c>
      <c r="R73" s="79">
        <v>0</v>
      </c>
      <c r="S73" s="75">
        <v>3200000000</v>
      </c>
      <c r="T73" s="75" t="s">
        <v>652</v>
      </c>
      <c r="U73" s="73" t="s">
        <v>653</v>
      </c>
    </row>
    <row r="74" spans="1:21" ht="15.75" customHeight="1">
      <c r="A74" s="74">
        <v>11</v>
      </c>
      <c r="B74" s="75" t="s">
        <v>644</v>
      </c>
      <c r="C74" s="75" t="s">
        <v>645</v>
      </c>
      <c r="D74" s="76" t="s">
        <v>748</v>
      </c>
      <c r="E74" s="77">
        <v>44573</v>
      </c>
      <c r="F74" s="75" t="s">
        <v>647</v>
      </c>
      <c r="G74" s="75" t="s">
        <v>106</v>
      </c>
      <c r="H74" s="75" t="s">
        <v>649</v>
      </c>
      <c r="I74" s="75">
        <v>82</v>
      </c>
      <c r="J74" s="75">
        <v>12</v>
      </c>
      <c r="K74" s="75">
        <v>0.2</v>
      </c>
      <c r="L74" s="75">
        <v>1</v>
      </c>
      <c r="M74" s="75">
        <v>0</v>
      </c>
      <c r="N74" s="75">
        <v>0</v>
      </c>
      <c r="O74" s="75">
        <v>0</v>
      </c>
      <c r="P74" s="78" t="s">
        <v>650</v>
      </c>
      <c r="Q74" s="75" t="s">
        <v>760</v>
      </c>
      <c r="R74" s="79">
        <v>0</v>
      </c>
      <c r="S74" s="75">
        <v>3200000000</v>
      </c>
      <c r="T74" s="75" t="s">
        <v>652</v>
      </c>
      <c r="U74" s="73" t="s">
        <v>653</v>
      </c>
    </row>
    <row r="75" spans="1:21" ht="15.75" customHeight="1">
      <c r="A75" s="74">
        <v>12</v>
      </c>
      <c r="B75" s="75" t="s">
        <v>644</v>
      </c>
      <c r="C75" s="75" t="s">
        <v>645</v>
      </c>
      <c r="D75" s="76" t="s">
        <v>748</v>
      </c>
      <c r="E75" s="77">
        <v>44573</v>
      </c>
      <c r="F75" s="75" t="s">
        <v>647</v>
      </c>
      <c r="G75" s="75" t="s">
        <v>106</v>
      </c>
      <c r="H75" s="75" t="s">
        <v>649</v>
      </c>
      <c r="I75" s="75">
        <v>84</v>
      </c>
      <c r="J75" s="75">
        <v>13</v>
      </c>
      <c r="K75" s="75">
        <v>0.5</v>
      </c>
      <c r="L75" s="75">
        <v>2</v>
      </c>
      <c r="M75" s="75">
        <v>0</v>
      </c>
      <c r="N75" s="75">
        <v>0</v>
      </c>
      <c r="O75" s="75">
        <v>0</v>
      </c>
      <c r="P75" s="78" t="s">
        <v>650</v>
      </c>
      <c r="Q75" s="75" t="s">
        <v>761</v>
      </c>
      <c r="R75" s="79">
        <v>0</v>
      </c>
      <c r="S75" s="75">
        <v>3200000000</v>
      </c>
      <c r="T75" s="75" t="s">
        <v>652</v>
      </c>
      <c r="U75" s="73" t="s">
        <v>653</v>
      </c>
    </row>
    <row r="76" spans="1:21" ht="15.75" customHeight="1">
      <c r="A76" s="74">
        <v>13</v>
      </c>
      <c r="B76" s="75" t="s">
        <v>644</v>
      </c>
      <c r="C76" s="75" t="s">
        <v>645</v>
      </c>
      <c r="D76" s="76" t="s">
        <v>748</v>
      </c>
      <c r="E76" s="77">
        <v>44573</v>
      </c>
      <c r="F76" s="75" t="s">
        <v>647</v>
      </c>
      <c r="G76" s="75" t="s">
        <v>106</v>
      </c>
      <c r="H76" s="75" t="s">
        <v>649</v>
      </c>
      <c r="I76" s="75">
        <v>85</v>
      </c>
      <c r="J76" s="75">
        <v>28</v>
      </c>
      <c r="K76" s="75">
        <v>0.8</v>
      </c>
      <c r="L76" s="75">
        <v>3</v>
      </c>
      <c r="M76" s="75">
        <v>0</v>
      </c>
      <c r="N76" s="75">
        <v>0</v>
      </c>
      <c r="O76" s="75">
        <v>0</v>
      </c>
      <c r="P76" s="78" t="s">
        <v>650</v>
      </c>
      <c r="Q76" s="75" t="s">
        <v>762</v>
      </c>
      <c r="R76" s="79">
        <v>0</v>
      </c>
      <c r="S76" s="75">
        <v>3200000000</v>
      </c>
      <c r="T76" s="75" t="s">
        <v>652</v>
      </c>
      <c r="U76" s="73" t="s">
        <v>653</v>
      </c>
    </row>
    <row r="77" spans="1:21" ht="15.75" customHeight="1">
      <c r="A77" s="74">
        <v>14</v>
      </c>
      <c r="B77" s="75" t="s">
        <v>644</v>
      </c>
      <c r="C77" s="75" t="s">
        <v>645</v>
      </c>
      <c r="D77" s="76" t="s">
        <v>748</v>
      </c>
      <c r="E77" s="77">
        <v>44573</v>
      </c>
      <c r="F77" s="75" t="s">
        <v>647</v>
      </c>
      <c r="G77" s="75" t="s">
        <v>106</v>
      </c>
      <c r="H77" s="75" t="s">
        <v>649</v>
      </c>
      <c r="I77" s="75">
        <v>92</v>
      </c>
      <c r="J77" s="75">
        <v>8</v>
      </c>
      <c r="K77" s="75">
        <v>0.6</v>
      </c>
      <c r="L77" s="75">
        <v>2</v>
      </c>
      <c r="M77" s="75">
        <v>0</v>
      </c>
      <c r="N77" s="75">
        <v>0</v>
      </c>
      <c r="O77" s="75">
        <v>0</v>
      </c>
      <c r="P77" s="78" t="s">
        <v>650</v>
      </c>
      <c r="Q77" s="75" t="s">
        <v>763</v>
      </c>
      <c r="R77" s="79">
        <v>0</v>
      </c>
      <c r="S77" s="75">
        <v>3200000000</v>
      </c>
      <c r="T77" s="75" t="s">
        <v>652</v>
      </c>
      <c r="U77" s="73" t="s">
        <v>653</v>
      </c>
    </row>
    <row r="78" spans="1:21" ht="15.75" customHeight="1">
      <c r="A78" s="74">
        <v>15</v>
      </c>
      <c r="B78" s="75" t="s">
        <v>644</v>
      </c>
      <c r="C78" s="75" t="s">
        <v>645</v>
      </c>
      <c r="D78" s="76" t="s">
        <v>748</v>
      </c>
      <c r="E78" s="77">
        <v>44573</v>
      </c>
      <c r="F78" s="75" t="s">
        <v>647</v>
      </c>
      <c r="G78" s="75" t="s">
        <v>106</v>
      </c>
      <c r="H78" s="75" t="s">
        <v>649</v>
      </c>
      <c r="I78" s="75">
        <v>92</v>
      </c>
      <c r="J78" s="75">
        <v>53</v>
      </c>
      <c r="K78" s="75">
        <v>0.5</v>
      </c>
      <c r="L78" s="75">
        <v>2</v>
      </c>
      <c r="M78" s="75">
        <v>0</v>
      </c>
      <c r="N78" s="75">
        <v>0</v>
      </c>
      <c r="O78" s="75">
        <v>0</v>
      </c>
      <c r="P78" s="78" t="s">
        <v>650</v>
      </c>
      <c r="Q78" s="75" t="s">
        <v>764</v>
      </c>
      <c r="R78" s="79">
        <v>0</v>
      </c>
      <c r="S78" s="75">
        <v>3200000000</v>
      </c>
      <c r="T78" s="75" t="s">
        <v>652</v>
      </c>
      <c r="U78" s="73" t="s">
        <v>653</v>
      </c>
    </row>
    <row r="79" spans="1:21" ht="15.75" customHeight="1" thickBot="1">
      <c r="A79" s="80">
        <v>16</v>
      </c>
      <c r="B79" s="81" t="s">
        <v>644</v>
      </c>
      <c r="C79" s="81" t="s">
        <v>645</v>
      </c>
      <c r="D79" s="82" t="s">
        <v>748</v>
      </c>
      <c r="E79" s="83">
        <v>44573</v>
      </c>
      <c r="F79" s="81" t="s">
        <v>647</v>
      </c>
      <c r="G79" s="81" t="s">
        <v>106</v>
      </c>
      <c r="H79" s="81" t="s">
        <v>649</v>
      </c>
      <c r="I79" s="81">
        <v>92</v>
      </c>
      <c r="J79" s="81">
        <v>71</v>
      </c>
      <c r="K79" s="81">
        <v>1.3</v>
      </c>
      <c r="L79" s="81">
        <v>5</v>
      </c>
      <c r="M79" s="81">
        <v>0</v>
      </c>
      <c r="N79" s="81">
        <v>0</v>
      </c>
      <c r="O79" s="81">
        <v>0</v>
      </c>
      <c r="P79" s="85" t="s">
        <v>650</v>
      </c>
      <c r="Q79" s="81" t="s">
        <v>765</v>
      </c>
      <c r="R79" s="84">
        <v>0</v>
      </c>
      <c r="S79" s="81">
        <v>3200000000</v>
      </c>
      <c r="T79" s="81" t="s">
        <v>652</v>
      </c>
      <c r="U79" s="86" t="s">
        <v>653</v>
      </c>
    </row>
    <row r="80" spans="1:21" ht="15.75" customHeight="1" thickBot="1">
      <c r="A80" s="96">
        <v>17</v>
      </c>
      <c r="B80" s="97" t="s">
        <v>644</v>
      </c>
      <c r="C80" s="97" t="s">
        <v>667</v>
      </c>
      <c r="D80" s="98" t="s">
        <v>766</v>
      </c>
      <c r="E80" s="99">
        <v>44579</v>
      </c>
      <c r="F80" s="97" t="s">
        <v>647</v>
      </c>
      <c r="G80" s="97" t="s">
        <v>106</v>
      </c>
      <c r="H80" s="97" t="s">
        <v>649</v>
      </c>
      <c r="I80" s="97">
        <v>20</v>
      </c>
      <c r="J80" s="97">
        <v>18</v>
      </c>
      <c r="K80" s="97">
        <v>2.5</v>
      </c>
      <c r="L80" s="97">
        <v>11</v>
      </c>
      <c r="M80" s="97">
        <v>0</v>
      </c>
      <c r="N80" s="97">
        <v>0</v>
      </c>
      <c r="O80" s="97">
        <v>0</v>
      </c>
      <c r="P80" s="100" t="s">
        <v>650</v>
      </c>
      <c r="Q80" s="97" t="s">
        <v>767</v>
      </c>
      <c r="R80" s="101">
        <v>0</v>
      </c>
      <c r="S80" s="97">
        <v>3200000000</v>
      </c>
      <c r="T80" s="97" t="s">
        <v>750</v>
      </c>
      <c r="U80" s="102" t="s">
        <v>653</v>
      </c>
    </row>
    <row r="81" spans="1:21" ht="15.75" customHeight="1" thickBot="1">
      <c r="A81" s="96">
        <v>18</v>
      </c>
      <c r="B81" s="97" t="s">
        <v>644</v>
      </c>
      <c r="C81" s="97" t="s">
        <v>685</v>
      </c>
      <c r="D81" s="98" t="s">
        <v>768</v>
      </c>
      <c r="E81" s="99">
        <v>44586</v>
      </c>
      <c r="F81" s="97" t="s">
        <v>687</v>
      </c>
      <c r="G81" s="97" t="s">
        <v>106</v>
      </c>
      <c r="H81" s="97" t="s">
        <v>649</v>
      </c>
      <c r="I81" s="97">
        <v>37</v>
      </c>
      <c r="J81" s="97">
        <v>18</v>
      </c>
      <c r="K81" s="97">
        <v>0.7</v>
      </c>
      <c r="L81" s="97">
        <v>3</v>
      </c>
      <c r="M81" s="97">
        <v>0</v>
      </c>
      <c r="N81" s="97">
        <v>0</v>
      </c>
      <c r="O81" s="97">
        <v>0</v>
      </c>
      <c r="P81" s="100" t="s">
        <v>650</v>
      </c>
      <c r="Q81" s="97" t="s">
        <v>769</v>
      </c>
      <c r="R81" s="101">
        <v>0</v>
      </c>
      <c r="S81" s="97">
        <v>3200000000</v>
      </c>
      <c r="T81" s="97" t="s">
        <v>750</v>
      </c>
      <c r="U81" s="102" t="s">
        <v>653</v>
      </c>
    </row>
    <row r="82" spans="1:21" ht="15.75" customHeight="1" thickBot="1">
      <c r="A82" s="351" t="s">
        <v>25</v>
      </c>
      <c r="B82" s="352"/>
      <c r="C82" s="352"/>
      <c r="D82" s="352"/>
      <c r="E82" s="352"/>
      <c r="F82" s="352"/>
      <c r="G82" s="352"/>
      <c r="H82" s="352"/>
      <c r="I82" s="352"/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3"/>
    </row>
    <row r="83" spans="1:21" ht="15.75" customHeight="1">
      <c r="A83" s="103">
        <v>1</v>
      </c>
      <c r="B83" s="90" t="s">
        <v>644</v>
      </c>
      <c r="C83" s="104" t="s">
        <v>645</v>
      </c>
      <c r="D83" s="105" t="s">
        <v>770</v>
      </c>
      <c r="E83" s="106">
        <v>44575</v>
      </c>
      <c r="F83" s="104" t="s">
        <v>647</v>
      </c>
      <c r="G83" s="104" t="s">
        <v>133</v>
      </c>
      <c r="H83" s="104" t="s">
        <v>649</v>
      </c>
      <c r="I83" s="104">
        <v>3</v>
      </c>
      <c r="J83" s="104">
        <v>11</v>
      </c>
      <c r="K83" s="104">
        <v>1.9</v>
      </c>
      <c r="L83" s="104">
        <v>16</v>
      </c>
      <c r="M83" s="104">
        <v>0</v>
      </c>
      <c r="N83" s="104">
        <v>0</v>
      </c>
      <c r="O83" s="104">
        <v>0</v>
      </c>
      <c r="P83" s="93" t="s">
        <v>650</v>
      </c>
      <c r="Q83" s="104" t="s">
        <v>771</v>
      </c>
      <c r="R83" s="107">
        <v>0</v>
      </c>
      <c r="S83" s="90">
        <v>3200000000</v>
      </c>
      <c r="T83" s="90" t="s">
        <v>750</v>
      </c>
      <c r="U83" s="95" t="s">
        <v>653</v>
      </c>
    </row>
    <row r="84" spans="1:21" ht="15.75" customHeight="1">
      <c r="A84" s="108">
        <v>2</v>
      </c>
      <c r="B84" s="75" t="s">
        <v>644</v>
      </c>
      <c r="C84" s="51" t="s">
        <v>645</v>
      </c>
      <c r="D84" s="109" t="s">
        <v>770</v>
      </c>
      <c r="E84" s="110">
        <v>44575</v>
      </c>
      <c r="F84" s="51" t="s">
        <v>647</v>
      </c>
      <c r="G84" s="51" t="s">
        <v>133</v>
      </c>
      <c r="H84" s="51" t="s">
        <v>649</v>
      </c>
      <c r="I84" s="51">
        <v>5</v>
      </c>
      <c r="J84" s="51">
        <v>5</v>
      </c>
      <c r="K84" s="51">
        <v>0.7</v>
      </c>
      <c r="L84" s="51">
        <v>6</v>
      </c>
      <c r="M84" s="51">
        <v>0</v>
      </c>
      <c r="N84" s="51">
        <v>0</v>
      </c>
      <c r="O84" s="51">
        <v>0</v>
      </c>
      <c r="P84" s="78" t="s">
        <v>650</v>
      </c>
      <c r="Q84" s="51" t="s">
        <v>772</v>
      </c>
      <c r="R84" s="111">
        <v>0</v>
      </c>
      <c r="S84" s="75">
        <v>3200000000</v>
      </c>
      <c r="T84" s="75" t="s">
        <v>750</v>
      </c>
      <c r="U84" s="73" t="s">
        <v>653</v>
      </c>
    </row>
    <row r="85" spans="1:21" ht="15.75" customHeight="1">
      <c r="A85" s="108">
        <v>3</v>
      </c>
      <c r="B85" s="75" t="s">
        <v>644</v>
      </c>
      <c r="C85" s="51" t="s">
        <v>645</v>
      </c>
      <c r="D85" s="109" t="s">
        <v>770</v>
      </c>
      <c r="E85" s="110">
        <v>44575</v>
      </c>
      <c r="F85" s="51" t="s">
        <v>647</v>
      </c>
      <c r="G85" s="51" t="s">
        <v>133</v>
      </c>
      <c r="H85" s="51" t="s">
        <v>649</v>
      </c>
      <c r="I85" s="51">
        <v>22</v>
      </c>
      <c r="J85" s="51">
        <v>18</v>
      </c>
      <c r="K85" s="51">
        <v>0.8</v>
      </c>
      <c r="L85" s="51">
        <v>6</v>
      </c>
      <c r="M85" s="51">
        <v>0</v>
      </c>
      <c r="N85" s="51">
        <v>0</v>
      </c>
      <c r="O85" s="51">
        <v>0</v>
      </c>
      <c r="P85" s="78" t="s">
        <v>650</v>
      </c>
      <c r="Q85" s="51" t="s">
        <v>773</v>
      </c>
      <c r="R85" s="111">
        <v>0</v>
      </c>
      <c r="S85" s="75">
        <v>3200000000</v>
      </c>
      <c r="T85" s="75" t="s">
        <v>750</v>
      </c>
      <c r="U85" s="73" t="s">
        <v>653</v>
      </c>
    </row>
    <row r="86" spans="1:21" ht="15.75" customHeight="1">
      <c r="A86" s="108">
        <v>4</v>
      </c>
      <c r="B86" s="75" t="s">
        <v>644</v>
      </c>
      <c r="C86" s="51" t="s">
        <v>645</v>
      </c>
      <c r="D86" s="109" t="s">
        <v>770</v>
      </c>
      <c r="E86" s="110">
        <v>44575</v>
      </c>
      <c r="F86" s="51" t="s">
        <v>647</v>
      </c>
      <c r="G86" s="51" t="s">
        <v>133</v>
      </c>
      <c r="H86" s="51" t="s">
        <v>649</v>
      </c>
      <c r="I86" s="51">
        <v>28</v>
      </c>
      <c r="J86" s="51">
        <v>4</v>
      </c>
      <c r="K86" s="51">
        <v>3.8</v>
      </c>
      <c r="L86" s="51">
        <v>30</v>
      </c>
      <c r="M86" s="51">
        <v>0</v>
      </c>
      <c r="N86" s="51">
        <v>0</v>
      </c>
      <c r="O86" s="51">
        <v>0</v>
      </c>
      <c r="P86" s="78" t="s">
        <v>650</v>
      </c>
      <c r="Q86" s="51" t="s">
        <v>774</v>
      </c>
      <c r="R86" s="111">
        <v>0</v>
      </c>
      <c r="S86" s="75">
        <v>3200000000</v>
      </c>
      <c r="T86" s="75" t="s">
        <v>750</v>
      </c>
      <c r="U86" s="73" t="s">
        <v>653</v>
      </c>
    </row>
    <row r="87" spans="1:21" ht="15.75" customHeight="1">
      <c r="A87" s="108">
        <v>5</v>
      </c>
      <c r="B87" s="75" t="s">
        <v>644</v>
      </c>
      <c r="C87" s="51" t="s">
        <v>645</v>
      </c>
      <c r="D87" s="109" t="s">
        <v>770</v>
      </c>
      <c r="E87" s="110">
        <v>44575</v>
      </c>
      <c r="F87" s="51" t="s">
        <v>647</v>
      </c>
      <c r="G87" s="51" t="s">
        <v>133</v>
      </c>
      <c r="H87" s="51" t="s">
        <v>649</v>
      </c>
      <c r="I87" s="51">
        <v>55</v>
      </c>
      <c r="J87" s="51">
        <v>14</v>
      </c>
      <c r="K87" s="51">
        <v>2.2000000000000002</v>
      </c>
      <c r="L87" s="51">
        <v>17</v>
      </c>
      <c r="M87" s="51">
        <v>0</v>
      </c>
      <c r="N87" s="51">
        <v>0</v>
      </c>
      <c r="O87" s="51">
        <v>0</v>
      </c>
      <c r="P87" s="78" t="s">
        <v>650</v>
      </c>
      <c r="Q87" s="51" t="s">
        <v>775</v>
      </c>
      <c r="R87" s="111">
        <v>0</v>
      </c>
      <c r="S87" s="75">
        <v>3200000000</v>
      </c>
      <c r="T87" s="75" t="s">
        <v>750</v>
      </c>
      <c r="U87" s="73" t="s">
        <v>653</v>
      </c>
    </row>
    <row r="88" spans="1:21" ht="15.75" customHeight="1">
      <c r="A88" s="108">
        <v>6</v>
      </c>
      <c r="B88" s="75" t="s">
        <v>644</v>
      </c>
      <c r="C88" s="51" t="s">
        <v>645</v>
      </c>
      <c r="D88" s="109" t="s">
        <v>770</v>
      </c>
      <c r="E88" s="110">
        <v>44575</v>
      </c>
      <c r="F88" s="51" t="s">
        <v>647</v>
      </c>
      <c r="G88" s="51" t="s">
        <v>133</v>
      </c>
      <c r="H88" s="51" t="s">
        <v>649</v>
      </c>
      <c r="I88" s="51">
        <v>56</v>
      </c>
      <c r="J88" s="51">
        <v>3</v>
      </c>
      <c r="K88" s="51">
        <v>1.6</v>
      </c>
      <c r="L88" s="51">
        <v>13</v>
      </c>
      <c r="M88" s="51">
        <v>0</v>
      </c>
      <c r="N88" s="51">
        <v>0</v>
      </c>
      <c r="O88" s="51">
        <v>0</v>
      </c>
      <c r="P88" s="78" t="s">
        <v>650</v>
      </c>
      <c r="Q88" s="51" t="s">
        <v>776</v>
      </c>
      <c r="R88" s="111">
        <v>0</v>
      </c>
      <c r="S88" s="75">
        <v>3200000000</v>
      </c>
      <c r="T88" s="75" t="s">
        <v>652</v>
      </c>
      <c r="U88" s="73" t="s">
        <v>653</v>
      </c>
    </row>
    <row r="89" spans="1:21" ht="15.75" customHeight="1">
      <c r="A89" s="108">
        <v>7</v>
      </c>
      <c r="B89" s="75" t="s">
        <v>644</v>
      </c>
      <c r="C89" s="51" t="s">
        <v>645</v>
      </c>
      <c r="D89" s="109" t="s">
        <v>770</v>
      </c>
      <c r="E89" s="110">
        <v>44575</v>
      </c>
      <c r="F89" s="51" t="s">
        <v>647</v>
      </c>
      <c r="G89" s="51" t="s">
        <v>133</v>
      </c>
      <c r="H89" s="51" t="s">
        <v>649</v>
      </c>
      <c r="I89" s="51">
        <v>56</v>
      </c>
      <c r="J89" s="51">
        <v>14</v>
      </c>
      <c r="K89" s="51">
        <v>1.8</v>
      </c>
      <c r="L89" s="51">
        <v>14</v>
      </c>
      <c r="M89" s="51">
        <v>0</v>
      </c>
      <c r="N89" s="51">
        <v>0</v>
      </c>
      <c r="O89" s="51">
        <v>0</v>
      </c>
      <c r="P89" s="78" t="s">
        <v>650</v>
      </c>
      <c r="Q89" s="51" t="s">
        <v>777</v>
      </c>
      <c r="R89" s="111">
        <v>0</v>
      </c>
      <c r="S89" s="75">
        <v>3200000000</v>
      </c>
      <c r="T89" s="75" t="s">
        <v>652</v>
      </c>
      <c r="U89" s="73" t="s">
        <v>653</v>
      </c>
    </row>
    <row r="90" spans="1:21" ht="15.75" customHeight="1">
      <c r="A90" s="108">
        <v>8</v>
      </c>
      <c r="B90" s="75" t="s">
        <v>644</v>
      </c>
      <c r="C90" s="51" t="s">
        <v>645</v>
      </c>
      <c r="D90" s="109" t="s">
        <v>770</v>
      </c>
      <c r="E90" s="110">
        <v>44575</v>
      </c>
      <c r="F90" s="51" t="s">
        <v>647</v>
      </c>
      <c r="G90" s="51" t="s">
        <v>133</v>
      </c>
      <c r="H90" s="51" t="s">
        <v>649</v>
      </c>
      <c r="I90" s="51">
        <v>57</v>
      </c>
      <c r="J90" s="51">
        <v>15</v>
      </c>
      <c r="K90" s="51">
        <v>0.9</v>
      </c>
      <c r="L90" s="51">
        <v>7</v>
      </c>
      <c r="M90" s="51">
        <v>0</v>
      </c>
      <c r="N90" s="51">
        <v>0</v>
      </c>
      <c r="O90" s="51">
        <v>0</v>
      </c>
      <c r="P90" s="78" t="s">
        <v>650</v>
      </c>
      <c r="Q90" s="51" t="s">
        <v>778</v>
      </c>
      <c r="R90" s="111">
        <v>0</v>
      </c>
      <c r="S90" s="75">
        <v>3200000000</v>
      </c>
      <c r="T90" s="75" t="s">
        <v>652</v>
      </c>
      <c r="U90" s="73" t="s">
        <v>653</v>
      </c>
    </row>
    <row r="91" spans="1:21" ht="15.75" customHeight="1">
      <c r="A91" s="108">
        <v>9</v>
      </c>
      <c r="B91" s="75" t="s">
        <v>644</v>
      </c>
      <c r="C91" s="51" t="s">
        <v>645</v>
      </c>
      <c r="D91" s="109" t="s">
        <v>770</v>
      </c>
      <c r="E91" s="110">
        <v>44575</v>
      </c>
      <c r="F91" s="51" t="s">
        <v>647</v>
      </c>
      <c r="G91" s="51" t="s">
        <v>133</v>
      </c>
      <c r="H91" s="51" t="s">
        <v>649</v>
      </c>
      <c r="I91" s="51">
        <v>57</v>
      </c>
      <c r="J91" s="51">
        <v>17</v>
      </c>
      <c r="K91" s="51">
        <v>2.2000000000000002</v>
      </c>
      <c r="L91" s="51">
        <v>17</v>
      </c>
      <c r="M91" s="51">
        <v>0</v>
      </c>
      <c r="N91" s="51">
        <v>0</v>
      </c>
      <c r="O91" s="51">
        <v>0</v>
      </c>
      <c r="P91" s="78" t="s">
        <v>650</v>
      </c>
      <c r="Q91" s="51" t="s">
        <v>779</v>
      </c>
      <c r="R91" s="111">
        <v>0</v>
      </c>
      <c r="S91" s="75">
        <v>3200000000</v>
      </c>
      <c r="T91" s="75" t="s">
        <v>652</v>
      </c>
      <c r="U91" s="73" t="s">
        <v>653</v>
      </c>
    </row>
    <row r="92" spans="1:21" ht="15.75" customHeight="1" thickBot="1">
      <c r="A92" s="112">
        <v>10</v>
      </c>
      <c r="B92" s="81" t="s">
        <v>644</v>
      </c>
      <c r="C92" s="113" t="s">
        <v>645</v>
      </c>
      <c r="D92" s="114" t="s">
        <v>770</v>
      </c>
      <c r="E92" s="115">
        <v>44575</v>
      </c>
      <c r="F92" s="51" t="s">
        <v>647</v>
      </c>
      <c r="G92" s="113" t="s">
        <v>133</v>
      </c>
      <c r="H92" s="113" t="s">
        <v>649</v>
      </c>
      <c r="I92" s="113">
        <v>79</v>
      </c>
      <c r="J92" s="113">
        <v>14</v>
      </c>
      <c r="K92" s="113">
        <v>1.1000000000000001</v>
      </c>
      <c r="L92" s="113">
        <v>9</v>
      </c>
      <c r="M92" s="113">
        <v>0</v>
      </c>
      <c r="N92" s="113">
        <v>0</v>
      </c>
      <c r="O92" s="113">
        <v>0</v>
      </c>
      <c r="P92" s="85" t="s">
        <v>650</v>
      </c>
      <c r="Q92" s="113" t="s">
        <v>780</v>
      </c>
      <c r="R92" s="116">
        <v>0</v>
      </c>
      <c r="S92" s="81">
        <v>3200000000</v>
      </c>
      <c r="T92" s="81" t="s">
        <v>652</v>
      </c>
      <c r="U92" s="86" t="s">
        <v>653</v>
      </c>
    </row>
    <row r="93" spans="1:21" ht="15.75" customHeight="1" thickBot="1">
      <c r="A93" s="117">
        <v>11</v>
      </c>
      <c r="B93" s="97" t="s">
        <v>644</v>
      </c>
      <c r="C93" s="118" t="s">
        <v>724</v>
      </c>
      <c r="D93" s="119" t="s">
        <v>781</v>
      </c>
      <c r="E93" s="120">
        <v>44586</v>
      </c>
      <c r="F93" s="118" t="s">
        <v>687</v>
      </c>
      <c r="G93" s="118" t="s">
        <v>133</v>
      </c>
      <c r="H93" s="118" t="s">
        <v>649</v>
      </c>
      <c r="I93" s="118">
        <v>38</v>
      </c>
      <c r="J93" s="118">
        <v>6</v>
      </c>
      <c r="K93" s="118">
        <v>12.9</v>
      </c>
      <c r="L93" s="118">
        <v>159</v>
      </c>
      <c r="M93" s="118">
        <v>2</v>
      </c>
      <c r="N93" s="118">
        <v>0</v>
      </c>
      <c r="O93" s="118">
        <v>2</v>
      </c>
      <c r="P93" s="100" t="s">
        <v>650</v>
      </c>
      <c r="Q93" s="118" t="s">
        <v>782</v>
      </c>
      <c r="R93" s="121">
        <v>0</v>
      </c>
      <c r="S93" s="97">
        <v>3200000000</v>
      </c>
      <c r="T93" s="97" t="s">
        <v>652</v>
      </c>
      <c r="U93" s="102" t="s">
        <v>653</v>
      </c>
    </row>
    <row r="94" spans="1:21" ht="15.75" customHeight="1" thickBot="1">
      <c r="A94" s="344" t="s">
        <v>26</v>
      </c>
      <c r="B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5"/>
    </row>
    <row r="95" spans="1:21" ht="15.75" customHeight="1">
      <c r="A95" s="103">
        <v>1</v>
      </c>
      <c r="B95" s="90" t="s">
        <v>644</v>
      </c>
      <c r="C95" s="104" t="s">
        <v>645</v>
      </c>
      <c r="D95" s="105" t="s">
        <v>783</v>
      </c>
      <c r="E95" s="106">
        <v>44575</v>
      </c>
      <c r="F95" s="104" t="s">
        <v>647</v>
      </c>
      <c r="G95" s="104" t="s">
        <v>163</v>
      </c>
      <c r="H95" s="104" t="s">
        <v>649</v>
      </c>
      <c r="I95" s="104">
        <v>12</v>
      </c>
      <c r="J95" s="104">
        <v>13</v>
      </c>
      <c r="K95" s="104">
        <v>6</v>
      </c>
      <c r="L95" s="104">
        <v>116</v>
      </c>
      <c r="M95" s="104">
        <v>55</v>
      </c>
      <c r="N95" s="104">
        <v>0</v>
      </c>
      <c r="O95" s="104">
        <v>55</v>
      </c>
      <c r="P95" s="93" t="s">
        <v>650</v>
      </c>
      <c r="Q95" s="104" t="s">
        <v>784</v>
      </c>
      <c r="R95" s="107">
        <v>0</v>
      </c>
      <c r="S95" s="90">
        <v>3200000000</v>
      </c>
      <c r="T95" s="90" t="s">
        <v>652</v>
      </c>
      <c r="U95" s="95" t="s">
        <v>653</v>
      </c>
    </row>
    <row r="96" spans="1:21" ht="15.75" customHeight="1" thickBot="1">
      <c r="A96" s="112">
        <v>2</v>
      </c>
      <c r="B96" s="81" t="s">
        <v>644</v>
      </c>
      <c r="C96" s="113" t="s">
        <v>645</v>
      </c>
      <c r="D96" s="114" t="s">
        <v>783</v>
      </c>
      <c r="E96" s="115">
        <v>44575</v>
      </c>
      <c r="F96" s="113" t="s">
        <v>647</v>
      </c>
      <c r="G96" s="113" t="s">
        <v>163</v>
      </c>
      <c r="H96" s="113" t="s">
        <v>649</v>
      </c>
      <c r="I96" s="113">
        <v>76</v>
      </c>
      <c r="J96" s="113">
        <v>9</v>
      </c>
      <c r="K96" s="113">
        <v>20.399999999999999</v>
      </c>
      <c r="L96" s="113">
        <v>423</v>
      </c>
      <c r="M96" s="113">
        <v>157</v>
      </c>
      <c r="N96" s="113">
        <v>0</v>
      </c>
      <c r="O96" s="113">
        <v>157</v>
      </c>
      <c r="P96" s="85" t="s">
        <v>650</v>
      </c>
      <c r="Q96" s="113" t="s">
        <v>785</v>
      </c>
      <c r="R96" s="116">
        <v>0</v>
      </c>
      <c r="S96" s="81">
        <v>3200000000</v>
      </c>
      <c r="T96" s="81" t="s">
        <v>652</v>
      </c>
      <c r="U96" s="86" t="s">
        <v>653</v>
      </c>
    </row>
    <row r="97" spans="1:21" ht="15.75" customHeight="1">
      <c r="A97" s="103">
        <v>3</v>
      </c>
      <c r="B97" s="90" t="s">
        <v>644</v>
      </c>
      <c r="C97" s="104" t="s">
        <v>724</v>
      </c>
      <c r="D97" s="105" t="s">
        <v>786</v>
      </c>
      <c r="E97" s="106">
        <v>44565</v>
      </c>
      <c r="F97" s="104" t="s">
        <v>687</v>
      </c>
      <c r="G97" s="104" t="s">
        <v>163</v>
      </c>
      <c r="H97" s="104" t="s">
        <v>649</v>
      </c>
      <c r="I97" s="104">
        <v>20</v>
      </c>
      <c r="J97" s="104">
        <v>19</v>
      </c>
      <c r="K97" s="104">
        <v>2.7</v>
      </c>
      <c r="L97" s="104">
        <v>54</v>
      </c>
      <c r="M97" s="104">
        <v>53</v>
      </c>
      <c r="N97" s="104">
        <v>2</v>
      </c>
      <c r="O97" s="104">
        <v>51</v>
      </c>
      <c r="P97" s="93" t="s">
        <v>650</v>
      </c>
      <c r="Q97" s="104" t="s">
        <v>787</v>
      </c>
      <c r="R97" s="107">
        <v>0</v>
      </c>
      <c r="S97" s="90">
        <v>3200000000</v>
      </c>
      <c r="T97" s="90" t="s">
        <v>652</v>
      </c>
      <c r="U97" s="95" t="s">
        <v>653</v>
      </c>
    </row>
    <row r="98" spans="1:21" ht="15.75" customHeight="1">
      <c r="A98" s="108">
        <v>4</v>
      </c>
      <c r="B98" s="75" t="s">
        <v>644</v>
      </c>
      <c r="C98" s="51" t="s">
        <v>724</v>
      </c>
      <c r="D98" s="109" t="s">
        <v>786</v>
      </c>
      <c r="E98" s="110">
        <v>44565</v>
      </c>
      <c r="F98" s="51" t="s">
        <v>687</v>
      </c>
      <c r="G98" s="51" t="s">
        <v>163</v>
      </c>
      <c r="H98" s="51" t="s">
        <v>649</v>
      </c>
      <c r="I98" s="51">
        <v>34</v>
      </c>
      <c r="J98" s="51">
        <v>7</v>
      </c>
      <c r="K98" s="51">
        <v>3.3</v>
      </c>
      <c r="L98" s="51">
        <v>50</v>
      </c>
      <c r="M98" s="51">
        <v>50</v>
      </c>
      <c r="N98" s="51">
        <v>0</v>
      </c>
      <c r="O98" s="51">
        <v>50</v>
      </c>
      <c r="P98" s="78" t="s">
        <v>650</v>
      </c>
      <c r="Q98" s="51" t="s">
        <v>788</v>
      </c>
      <c r="R98" s="111">
        <v>0</v>
      </c>
      <c r="S98" s="75">
        <v>3200000000</v>
      </c>
      <c r="T98" s="75" t="s">
        <v>652</v>
      </c>
      <c r="U98" s="73" t="s">
        <v>653</v>
      </c>
    </row>
    <row r="99" spans="1:21" ht="15.75" customHeight="1">
      <c r="A99" s="108">
        <v>5</v>
      </c>
      <c r="B99" s="75" t="s">
        <v>644</v>
      </c>
      <c r="C99" s="51" t="s">
        <v>724</v>
      </c>
      <c r="D99" s="109" t="s">
        <v>786</v>
      </c>
      <c r="E99" s="110">
        <v>44565</v>
      </c>
      <c r="F99" s="51" t="s">
        <v>687</v>
      </c>
      <c r="G99" s="51" t="s">
        <v>163</v>
      </c>
      <c r="H99" s="51" t="s">
        <v>649</v>
      </c>
      <c r="I99" s="51">
        <v>34</v>
      </c>
      <c r="J99" s="51">
        <v>6</v>
      </c>
      <c r="K99" s="111">
        <v>3</v>
      </c>
      <c r="L99" s="51">
        <v>62</v>
      </c>
      <c r="M99" s="51">
        <v>61</v>
      </c>
      <c r="N99" s="51">
        <v>1</v>
      </c>
      <c r="O99" s="51">
        <v>60</v>
      </c>
      <c r="P99" s="78" t="s">
        <v>650</v>
      </c>
      <c r="Q99" s="51" t="s">
        <v>789</v>
      </c>
      <c r="R99" s="111">
        <v>0</v>
      </c>
      <c r="S99" s="75">
        <v>3200000000</v>
      </c>
      <c r="T99" s="75" t="s">
        <v>652</v>
      </c>
      <c r="U99" s="73" t="s">
        <v>653</v>
      </c>
    </row>
    <row r="100" spans="1:21" ht="15.75" customHeight="1">
      <c r="A100" s="108">
        <v>6</v>
      </c>
      <c r="B100" s="75" t="s">
        <v>644</v>
      </c>
      <c r="C100" s="51" t="s">
        <v>724</v>
      </c>
      <c r="D100" s="109" t="s">
        <v>786</v>
      </c>
      <c r="E100" s="110">
        <v>44565</v>
      </c>
      <c r="F100" s="51" t="s">
        <v>687</v>
      </c>
      <c r="G100" s="51" t="s">
        <v>163</v>
      </c>
      <c r="H100" s="51" t="s">
        <v>649</v>
      </c>
      <c r="I100" s="51">
        <v>34</v>
      </c>
      <c r="J100" s="51">
        <v>3</v>
      </c>
      <c r="K100" s="111">
        <v>5.6</v>
      </c>
      <c r="L100" s="51">
        <v>143</v>
      </c>
      <c r="M100" s="51">
        <v>140</v>
      </c>
      <c r="N100" s="51">
        <v>16</v>
      </c>
      <c r="O100" s="51">
        <v>124</v>
      </c>
      <c r="P100" s="78" t="s">
        <v>650</v>
      </c>
      <c r="Q100" s="51" t="s">
        <v>790</v>
      </c>
      <c r="R100" s="111">
        <v>0</v>
      </c>
      <c r="S100" s="75">
        <v>3200000000</v>
      </c>
      <c r="T100" s="75" t="s">
        <v>652</v>
      </c>
      <c r="U100" s="73" t="s">
        <v>653</v>
      </c>
    </row>
    <row r="101" spans="1:21" ht="15.75" customHeight="1" thickBot="1">
      <c r="A101" s="112">
        <v>7</v>
      </c>
      <c r="B101" s="81" t="s">
        <v>644</v>
      </c>
      <c r="C101" s="113" t="s">
        <v>724</v>
      </c>
      <c r="D101" s="114" t="s">
        <v>786</v>
      </c>
      <c r="E101" s="115">
        <v>44565</v>
      </c>
      <c r="F101" s="113" t="s">
        <v>687</v>
      </c>
      <c r="G101" s="113" t="s">
        <v>163</v>
      </c>
      <c r="H101" s="113" t="s">
        <v>649</v>
      </c>
      <c r="I101" s="113">
        <v>15</v>
      </c>
      <c r="J101" s="113">
        <v>17</v>
      </c>
      <c r="K101" s="116">
        <v>2.2000000000000002</v>
      </c>
      <c r="L101" s="113">
        <v>44</v>
      </c>
      <c r="M101" s="113">
        <v>43</v>
      </c>
      <c r="N101" s="113">
        <v>3</v>
      </c>
      <c r="O101" s="113">
        <v>40</v>
      </c>
      <c r="P101" s="85" t="s">
        <v>650</v>
      </c>
      <c r="Q101" s="113" t="s">
        <v>791</v>
      </c>
      <c r="R101" s="116">
        <v>0</v>
      </c>
      <c r="S101" s="81">
        <v>3200000000</v>
      </c>
      <c r="T101" s="81" t="s">
        <v>750</v>
      </c>
      <c r="U101" s="86" t="s">
        <v>653</v>
      </c>
    </row>
    <row r="102" spans="1:21" ht="15.75" customHeight="1" thickBot="1">
      <c r="A102" s="117">
        <v>8</v>
      </c>
      <c r="B102" s="97" t="s">
        <v>644</v>
      </c>
      <c r="C102" s="118" t="s">
        <v>735</v>
      </c>
      <c r="D102" s="119" t="s">
        <v>792</v>
      </c>
      <c r="E102" s="120">
        <v>44573</v>
      </c>
      <c r="F102" s="118" t="s">
        <v>687</v>
      </c>
      <c r="G102" s="118" t="s">
        <v>163</v>
      </c>
      <c r="H102" s="118" t="s">
        <v>649</v>
      </c>
      <c r="I102" s="118">
        <v>12</v>
      </c>
      <c r="J102" s="118">
        <v>19</v>
      </c>
      <c r="K102" s="121">
        <v>0.9</v>
      </c>
      <c r="L102" s="118">
        <v>17</v>
      </c>
      <c r="M102" s="118">
        <v>17</v>
      </c>
      <c r="N102" s="118">
        <v>0</v>
      </c>
      <c r="O102" s="118">
        <v>17</v>
      </c>
      <c r="P102" s="100" t="s">
        <v>650</v>
      </c>
      <c r="Q102" s="118" t="s">
        <v>793</v>
      </c>
      <c r="R102" s="121">
        <v>0</v>
      </c>
      <c r="S102" s="97">
        <v>3200000000</v>
      </c>
      <c r="T102" s="97" t="s">
        <v>652</v>
      </c>
      <c r="U102" s="102" t="s">
        <v>653</v>
      </c>
    </row>
    <row r="103" spans="1:21" ht="15.75" customHeight="1" thickBot="1">
      <c r="A103" s="356" t="s">
        <v>27</v>
      </c>
      <c r="B103" s="357"/>
      <c r="C103" s="357"/>
      <c r="D103" s="357"/>
      <c r="E103" s="357"/>
      <c r="F103" s="357"/>
      <c r="G103" s="357"/>
      <c r="H103" s="357"/>
      <c r="I103" s="357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8"/>
    </row>
    <row r="104" spans="1:21" ht="15.75" customHeight="1">
      <c r="A104" s="103">
        <v>1</v>
      </c>
      <c r="B104" s="90" t="s">
        <v>644</v>
      </c>
      <c r="C104" s="104" t="s">
        <v>645</v>
      </c>
      <c r="D104" s="105" t="s">
        <v>794</v>
      </c>
      <c r="E104" s="106">
        <v>44571</v>
      </c>
      <c r="F104" s="104" t="s">
        <v>647</v>
      </c>
      <c r="G104" s="104" t="s">
        <v>173</v>
      </c>
      <c r="H104" s="104" t="s">
        <v>649</v>
      </c>
      <c r="I104" s="104">
        <v>8</v>
      </c>
      <c r="J104" s="104">
        <v>8</v>
      </c>
      <c r="K104" s="104">
        <v>14.6</v>
      </c>
      <c r="L104" s="104">
        <v>885</v>
      </c>
      <c r="M104" s="104">
        <v>749</v>
      </c>
      <c r="N104" s="104">
        <v>280</v>
      </c>
      <c r="O104" s="104">
        <v>469</v>
      </c>
      <c r="P104" s="93" t="s">
        <v>650</v>
      </c>
      <c r="Q104" s="104" t="s">
        <v>795</v>
      </c>
      <c r="R104" s="107">
        <v>17896</v>
      </c>
      <c r="S104" s="90">
        <v>3200000000</v>
      </c>
      <c r="T104" s="90" t="s">
        <v>652</v>
      </c>
      <c r="U104" s="95" t="s">
        <v>653</v>
      </c>
    </row>
    <row r="105" spans="1:21" ht="15.75" customHeight="1" thickBot="1">
      <c r="A105" s="112">
        <v>2</v>
      </c>
      <c r="B105" s="81" t="s">
        <v>644</v>
      </c>
      <c r="C105" s="113" t="s">
        <v>645</v>
      </c>
      <c r="D105" s="122" t="s">
        <v>794</v>
      </c>
      <c r="E105" s="123">
        <v>44571</v>
      </c>
      <c r="F105" s="113" t="s">
        <v>647</v>
      </c>
      <c r="G105" s="113" t="s">
        <v>173</v>
      </c>
      <c r="H105" s="113" t="s">
        <v>649</v>
      </c>
      <c r="I105" s="113">
        <v>44</v>
      </c>
      <c r="J105" s="113">
        <v>8</v>
      </c>
      <c r="K105" s="113">
        <v>3.8</v>
      </c>
      <c r="L105" s="113">
        <v>218</v>
      </c>
      <c r="M105" s="113">
        <v>187</v>
      </c>
      <c r="N105" s="113">
        <v>83</v>
      </c>
      <c r="O105" s="113">
        <v>104</v>
      </c>
      <c r="P105" s="85" t="s">
        <v>650</v>
      </c>
      <c r="Q105" s="113" t="s">
        <v>796</v>
      </c>
      <c r="R105" s="116">
        <v>4568</v>
      </c>
      <c r="S105" s="81">
        <v>3200000000</v>
      </c>
      <c r="T105" s="81" t="s">
        <v>652</v>
      </c>
      <c r="U105" s="86" t="s">
        <v>653</v>
      </c>
    </row>
    <row r="106" spans="1:21" ht="15.75" customHeight="1">
      <c r="A106" s="103">
        <v>3</v>
      </c>
      <c r="B106" s="90" t="s">
        <v>644</v>
      </c>
      <c r="C106" s="104" t="s">
        <v>667</v>
      </c>
      <c r="D106" s="105" t="s">
        <v>797</v>
      </c>
      <c r="E106" s="106">
        <v>44582</v>
      </c>
      <c r="F106" s="104" t="s">
        <v>647</v>
      </c>
      <c r="G106" s="104" t="s">
        <v>173</v>
      </c>
      <c r="H106" s="104" t="s">
        <v>649</v>
      </c>
      <c r="I106" s="104">
        <v>7</v>
      </c>
      <c r="J106" s="104">
        <v>6</v>
      </c>
      <c r="K106" s="104">
        <v>1.6</v>
      </c>
      <c r="L106" s="104">
        <v>68</v>
      </c>
      <c r="M106" s="104">
        <v>57</v>
      </c>
      <c r="N106" s="104">
        <v>6</v>
      </c>
      <c r="O106" s="104">
        <v>51</v>
      </c>
      <c r="P106" s="93" t="s">
        <v>650</v>
      </c>
      <c r="Q106" s="104" t="s">
        <v>798</v>
      </c>
      <c r="R106" s="107">
        <v>559</v>
      </c>
      <c r="S106" s="90">
        <v>3200000000</v>
      </c>
      <c r="T106" s="90" t="s">
        <v>652</v>
      </c>
      <c r="U106" s="95" t="s">
        <v>653</v>
      </c>
    </row>
    <row r="107" spans="1:21" ht="15.75" customHeight="1">
      <c r="A107" s="108">
        <v>4</v>
      </c>
      <c r="B107" s="75" t="s">
        <v>644</v>
      </c>
      <c r="C107" s="51" t="s">
        <v>667</v>
      </c>
      <c r="D107" s="109" t="s">
        <v>797</v>
      </c>
      <c r="E107" s="110">
        <v>44582</v>
      </c>
      <c r="F107" s="51" t="s">
        <v>720</v>
      </c>
      <c r="G107" s="51" t="s">
        <v>173</v>
      </c>
      <c r="H107" s="51" t="s">
        <v>649</v>
      </c>
      <c r="I107" s="51">
        <v>63</v>
      </c>
      <c r="J107" s="51">
        <v>4</v>
      </c>
      <c r="K107" s="51">
        <v>2.9</v>
      </c>
      <c r="L107" s="51">
        <v>103</v>
      </c>
      <c r="M107" s="51">
        <v>88</v>
      </c>
      <c r="N107" s="51">
        <v>9</v>
      </c>
      <c r="O107" s="51">
        <v>78</v>
      </c>
      <c r="P107" s="78" t="s">
        <v>650</v>
      </c>
      <c r="Q107" s="51" t="s">
        <v>799</v>
      </c>
      <c r="R107" s="111">
        <v>965</v>
      </c>
      <c r="S107" s="75">
        <v>3200000000</v>
      </c>
      <c r="T107" s="75" t="s">
        <v>652</v>
      </c>
      <c r="U107" s="73" t="s">
        <v>653</v>
      </c>
    </row>
    <row r="108" spans="1:21" ht="15.75" customHeight="1" thickBot="1">
      <c r="A108" s="112">
        <v>5</v>
      </c>
      <c r="B108" s="81" t="s">
        <v>644</v>
      </c>
      <c r="C108" s="113" t="s">
        <v>667</v>
      </c>
      <c r="D108" s="114" t="s">
        <v>797</v>
      </c>
      <c r="E108" s="115">
        <v>44582</v>
      </c>
      <c r="F108" s="113" t="s">
        <v>647</v>
      </c>
      <c r="G108" s="113" t="s">
        <v>173</v>
      </c>
      <c r="H108" s="113" t="s">
        <v>649</v>
      </c>
      <c r="I108" s="113">
        <v>19</v>
      </c>
      <c r="J108" s="113">
        <v>34</v>
      </c>
      <c r="K108" s="113">
        <v>1.6</v>
      </c>
      <c r="L108" s="113">
        <v>84</v>
      </c>
      <c r="M108" s="113">
        <v>49</v>
      </c>
      <c r="N108" s="113">
        <v>2</v>
      </c>
      <c r="O108" s="113">
        <v>47</v>
      </c>
      <c r="P108" s="85" t="s">
        <v>650</v>
      </c>
      <c r="Q108" s="113" t="s">
        <v>800</v>
      </c>
      <c r="R108" s="116">
        <v>330</v>
      </c>
      <c r="S108" s="81">
        <v>3200000000</v>
      </c>
      <c r="T108" s="81" t="s">
        <v>652</v>
      </c>
      <c r="U108" s="86" t="s">
        <v>653</v>
      </c>
    </row>
    <row r="109" spans="1:21" ht="15.75" customHeight="1">
      <c r="A109" s="103">
        <v>6</v>
      </c>
      <c r="B109" s="90" t="s">
        <v>644</v>
      </c>
      <c r="C109" s="104" t="s">
        <v>685</v>
      </c>
      <c r="D109" s="105" t="s">
        <v>801</v>
      </c>
      <c r="E109" s="106">
        <v>44565</v>
      </c>
      <c r="F109" s="104" t="s">
        <v>687</v>
      </c>
      <c r="G109" s="104" t="s">
        <v>173</v>
      </c>
      <c r="H109" s="104" t="s">
        <v>649</v>
      </c>
      <c r="I109" s="104">
        <v>24</v>
      </c>
      <c r="J109" s="104">
        <v>23</v>
      </c>
      <c r="K109" s="104">
        <v>7.3</v>
      </c>
      <c r="L109" s="104">
        <v>432</v>
      </c>
      <c r="M109" s="104">
        <v>358</v>
      </c>
      <c r="N109" s="104">
        <v>177</v>
      </c>
      <c r="O109" s="104">
        <v>181</v>
      </c>
      <c r="P109" s="93" t="s">
        <v>650</v>
      </c>
      <c r="Q109" s="104" t="s">
        <v>802</v>
      </c>
      <c r="R109" s="107">
        <v>19485</v>
      </c>
      <c r="S109" s="90">
        <v>3200000000</v>
      </c>
      <c r="T109" s="90" t="s">
        <v>652</v>
      </c>
      <c r="U109" s="95" t="s">
        <v>653</v>
      </c>
    </row>
    <row r="110" spans="1:21" ht="15.75" customHeight="1">
      <c r="A110" s="108">
        <v>7</v>
      </c>
      <c r="B110" s="75" t="s">
        <v>644</v>
      </c>
      <c r="C110" s="51" t="s">
        <v>685</v>
      </c>
      <c r="D110" s="109" t="s">
        <v>801</v>
      </c>
      <c r="E110" s="110">
        <v>44565</v>
      </c>
      <c r="F110" s="51" t="s">
        <v>687</v>
      </c>
      <c r="G110" s="51" t="s">
        <v>173</v>
      </c>
      <c r="H110" s="51" t="s">
        <v>649</v>
      </c>
      <c r="I110" s="51">
        <v>73</v>
      </c>
      <c r="J110" s="51">
        <v>3</v>
      </c>
      <c r="K110" s="51">
        <v>2.5</v>
      </c>
      <c r="L110" s="51">
        <v>103</v>
      </c>
      <c r="M110" s="51">
        <v>84</v>
      </c>
      <c r="N110" s="51">
        <v>37</v>
      </c>
      <c r="O110" s="51">
        <v>47</v>
      </c>
      <c r="P110" s="78" t="s">
        <v>650</v>
      </c>
      <c r="Q110" s="51" t="s">
        <v>803</v>
      </c>
      <c r="R110" s="111">
        <v>3906</v>
      </c>
      <c r="S110" s="75">
        <v>3200000000</v>
      </c>
      <c r="T110" s="75" t="s">
        <v>652</v>
      </c>
      <c r="U110" s="73" t="s">
        <v>653</v>
      </c>
    </row>
    <row r="111" spans="1:21" ht="15.75" customHeight="1" thickBot="1">
      <c r="A111" s="112">
        <v>8</v>
      </c>
      <c r="B111" s="81" t="s">
        <v>644</v>
      </c>
      <c r="C111" s="113" t="s">
        <v>685</v>
      </c>
      <c r="D111" s="114" t="s">
        <v>801</v>
      </c>
      <c r="E111" s="115">
        <v>44565</v>
      </c>
      <c r="F111" s="113" t="s">
        <v>687</v>
      </c>
      <c r="G111" s="113" t="s">
        <v>173</v>
      </c>
      <c r="H111" s="113" t="s">
        <v>649</v>
      </c>
      <c r="I111" s="113">
        <v>27</v>
      </c>
      <c r="J111" s="113">
        <v>6</v>
      </c>
      <c r="K111" s="113">
        <v>4.9000000000000004</v>
      </c>
      <c r="L111" s="113">
        <v>368</v>
      </c>
      <c r="M111" s="113">
        <v>304</v>
      </c>
      <c r="N111" s="113">
        <v>135</v>
      </c>
      <c r="O111" s="113">
        <v>169</v>
      </c>
      <c r="P111" s="85" t="s">
        <v>650</v>
      </c>
      <c r="Q111" s="113" t="s">
        <v>804</v>
      </c>
      <c r="R111" s="116">
        <v>14171</v>
      </c>
      <c r="S111" s="81">
        <v>3200000000</v>
      </c>
      <c r="T111" s="81" t="s">
        <v>652</v>
      </c>
      <c r="U111" s="86" t="s">
        <v>653</v>
      </c>
    </row>
    <row r="112" spans="1:21" ht="15.75" customHeight="1" thickBot="1">
      <c r="A112" s="117">
        <v>9</v>
      </c>
      <c r="B112" s="97" t="s">
        <v>644</v>
      </c>
      <c r="C112" s="118" t="s">
        <v>805</v>
      </c>
      <c r="D112" s="119" t="s">
        <v>806</v>
      </c>
      <c r="E112" s="120">
        <v>44571</v>
      </c>
      <c r="F112" s="118" t="s">
        <v>687</v>
      </c>
      <c r="G112" s="118" t="s">
        <v>173</v>
      </c>
      <c r="H112" s="118" t="s">
        <v>649</v>
      </c>
      <c r="I112" s="118">
        <v>89</v>
      </c>
      <c r="J112" s="118">
        <v>7</v>
      </c>
      <c r="K112" s="118">
        <v>14.4</v>
      </c>
      <c r="L112" s="118">
        <v>948</v>
      </c>
      <c r="M112" s="118">
        <v>808</v>
      </c>
      <c r="N112" s="118">
        <v>21</v>
      </c>
      <c r="O112" s="118">
        <v>787</v>
      </c>
      <c r="P112" s="100" t="s">
        <v>650</v>
      </c>
      <c r="Q112" s="118" t="s">
        <v>807</v>
      </c>
      <c r="R112" s="121">
        <v>5056</v>
      </c>
      <c r="S112" s="97">
        <v>3200000000</v>
      </c>
      <c r="T112" s="97" t="s">
        <v>652</v>
      </c>
      <c r="U112" s="102" t="s">
        <v>653</v>
      </c>
    </row>
    <row r="113" spans="1:21" ht="15.75" customHeight="1">
      <c r="A113" s="103">
        <v>10</v>
      </c>
      <c r="B113" s="90" t="s">
        <v>644</v>
      </c>
      <c r="C113" s="104" t="s">
        <v>713</v>
      </c>
      <c r="D113" s="105" t="s">
        <v>808</v>
      </c>
      <c r="E113" s="106">
        <v>44571</v>
      </c>
      <c r="F113" s="104" t="s">
        <v>720</v>
      </c>
      <c r="G113" s="104" t="s">
        <v>173</v>
      </c>
      <c r="H113" s="104" t="s">
        <v>649</v>
      </c>
      <c r="I113" s="104">
        <v>21</v>
      </c>
      <c r="J113" s="104">
        <v>13</v>
      </c>
      <c r="K113" s="104">
        <v>4.4000000000000004</v>
      </c>
      <c r="L113" s="104">
        <v>348</v>
      </c>
      <c r="M113" s="104">
        <v>296</v>
      </c>
      <c r="N113" s="104">
        <v>48</v>
      </c>
      <c r="O113" s="104">
        <v>248</v>
      </c>
      <c r="P113" s="93" t="s">
        <v>650</v>
      </c>
      <c r="Q113" s="104" t="s">
        <v>809</v>
      </c>
      <c r="R113" s="107">
        <v>5443</v>
      </c>
      <c r="S113" s="90">
        <v>3200000000</v>
      </c>
      <c r="T113" s="90" t="s">
        <v>652</v>
      </c>
      <c r="U113" s="95" t="s">
        <v>653</v>
      </c>
    </row>
    <row r="114" spans="1:21" ht="15.75" customHeight="1">
      <c r="A114" s="108">
        <v>11</v>
      </c>
      <c r="B114" s="75" t="s">
        <v>644</v>
      </c>
      <c r="C114" s="51" t="s">
        <v>713</v>
      </c>
      <c r="D114" s="109" t="s">
        <v>808</v>
      </c>
      <c r="E114" s="110">
        <v>44571</v>
      </c>
      <c r="F114" s="51" t="s">
        <v>720</v>
      </c>
      <c r="G114" s="51" t="s">
        <v>173</v>
      </c>
      <c r="H114" s="51" t="s">
        <v>649</v>
      </c>
      <c r="I114" s="51">
        <v>21</v>
      </c>
      <c r="J114" s="51">
        <v>14</v>
      </c>
      <c r="K114" s="51">
        <v>14.5</v>
      </c>
      <c r="L114" s="51">
        <v>788</v>
      </c>
      <c r="M114" s="51">
        <v>674</v>
      </c>
      <c r="N114" s="51">
        <v>95</v>
      </c>
      <c r="O114" s="51">
        <v>579</v>
      </c>
      <c r="P114" s="78" t="s">
        <v>650</v>
      </c>
      <c r="Q114" s="51" t="s">
        <v>810</v>
      </c>
      <c r="R114" s="111">
        <v>10493</v>
      </c>
      <c r="S114" s="75">
        <v>3200000000</v>
      </c>
      <c r="T114" s="75" t="s">
        <v>652</v>
      </c>
      <c r="U114" s="73" t="s">
        <v>653</v>
      </c>
    </row>
    <row r="115" spans="1:21" ht="15.75" customHeight="1">
      <c r="A115" s="108">
        <v>12</v>
      </c>
      <c r="B115" s="75" t="s">
        <v>644</v>
      </c>
      <c r="C115" s="51" t="s">
        <v>713</v>
      </c>
      <c r="D115" s="109" t="s">
        <v>808</v>
      </c>
      <c r="E115" s="110">
        <v>44571</v>
      </c>
      <c r="F115" s="51" t="s">
        <v>720</v>
      </c>
      <c r="G115" s="51" t="s">
        <v>173</v>
      </c>
      <c r="H115" s="51" t="s">
        <v>649</v>
      </c>
      <c r="I115" s="51">
        <v>21</v>
      </c>
      <c r="J115" s="51">
        <v>22</v>
      </c>
      <c r="K115" s="51">
        <v>10.199999999999999</v>
      </c>
      <c r="L115" s="51">
        <v>630</v>
      </c>
      <c r="M115" s="51">
        <v>539</v>
      </c>
      <c r="N115" s="51">
        <v>60</v>
      </c>
      <c r="O115" s="51">
        <v>479</v>
      </c>
      <c r="P115" s="78" t="s">
        <v>650</v>
      </c>
      <c r="Q115" s="51" t="s">
        <v>811</v>
      </c>
      <c r="R115" s="111">
        <v>7433</v>
      </c>
      <c r="S115" s="75">
        <v>3200000000</v>
      </c>
      <c r="T115" s="75" t="s">
        <v>652</v>
      </c>
      <c r="U115" s="73" t="s">
        <v>653</v>
      </c>
    </row>
    <row r="116" spans="1:21" ht="15.75" customHeight="1">
      <c r="A116" s="108">
        <v>13</v>
      </c>
      <c r="B116" s="75" t="s">
        <v>644</v>
      </c>
      <c r="C116" s="51" t="s">
        <v>713</v>
      </c>
      <c r="D116" s="109" t="s">
        <v>808</v>
      </c>
      <c r="E116" s="110">
        <v>44571</v>
      </c>
      <c r="F116" s="51" t="s">
        <v>720</v>
      </c>
      <c r="G116" s="51" t="s">
        <v>173</v>
      </c>
      <c r="H116" s="51" t="s">
        <v>649</v>
      </c>
      <c r="I116" s="51">
        <v>30</v>
      </c>
      <c r="J116" s="51">
        <v>3</v>
      </c>
      <c r="K116" s="51">
        <v>8.4</v>
      </c>
      <c r="L116" s="51">
        <v>464</v>
      </c>
      <c r="M116" s="51">
        <v>393</v>
      </c>
      <c r="N116" s="51">
        <v>86</v>
      </c>
      <c r="O116" s="51">
        <v>307</v>
      </c>
      <c r="P116" s="78" t="s">
        <v>650</v>
      </c>
      <c r="Q116" s="51" t="s">
        <v>812</v>
      </c>
      <c r="R116" s="111">
        <v>9083</v>
      </c>
      <c r="S116" s="75">
        <v>3200000000</v>
      </c>
      <c r="T116" s="75" t="s">
        <v>652</v>
      </c>
      <c r="U116" s="73" t="s">
        <v>653</v>
      </c>
    </row>
    <row r="117" spans="1:21" ht="15.75" customHeight="1">
      <c r="A117" s="108">
        <v>14</v>
      </c>
      <c r="B117" s="75" t="s">
        <v>644</v>
      </c>
      <c r="C117" s="51" t="s">
        <v>713</v>
      </c>
      <c r="D117" s="109" t="s">
        <v>808</v>
      </c>
      <c r="E117" s="110">
        <v>44571</v>
      </c>
      <c r="F117" s="51" t="s">
        <v>720</v>
      </c>
      <c r="G117" s="51" t="s">
        <v>173</v>
      </c>
      <c r="H117" s="51" t="s">
        <v>649</v>
      </c>
      <c r="I117" s="51">
        <v>30</v>
      </c>
      <c r="J117" s="51">
        <v>5</v>
      </c>
      <c r="K117" s="51">
        <v>17.5</v>
      </c>
      <c r="L117" s="51">
        <v>800</v>
      </c>
      <c r="M117" s="51">
        <v>685</v>
      </c>
      <c r="N117" s="51">
        <v>144</v>
      </c>
      <c r="O117" s="51">
        <v>541</v>
      </c>
      <c r="P117" s="78" t="s">
        <v>650</v>
      </c>
      <c r="Q117" s="51" t="s">
        <v>813</v>
      </c>
      <c r="R117" s="111">
        <v>16566</v>
      </c>
      <c r="S117" s="75">
        <v>3200000000</v>
      </c>
      <c r="T117" s="75" t="s">
        <v>652</v>
      </c>
      <c r="U117" s="73" t="s">
        <v>653</v>
      </c>
    </row>
    <row r="118" spans="1:21" ht="15.75" customHeight="1">
      <c r="A118" s="108">
        <v>15</v>
      </c>
      <c r="B118" s="75" t="s">
        <v>644</v>
      </c>
      <c r="C118" s="51" t="s">
        <v>713</v>
      </c>
      <c r="D118" s="109" t="s">
        <v>808</v>
      </c>
      <c r="E118" s="110">
        <v>44571</v>
      </c>
      <c r="F118" s="51" t="s">
        <v>720</v>
      </c>
      <c r="G118" s="51" t="s">
        <v>173</v>
      </c>
      <c r="H118" s="51" t="s">
        <v>649</v>
      </c>
      <c r="I118" s="51">
        <v>52</v>
      </c>
      <c r="J118" s="51">
        <v>16</v>
      </c>
      <c r="K118" s="51">
        <v>2.2000000000000002</v>
      </c>
      <c r="L118" s="51">
        <v>105</v>
      </c>
      <c r="M118" s="51">
        <v>91</v>
      </c>
      <c r="N118" s="51">
        <v>8</v>
      </c>
      <c r="O118" s="51">
        <v>83</v>
      </c>
      <c r="P118" s="78" t="s">
        <v>650</v>
      </c>
      <c r="Q118" s="51" t="s">
        <v>813</v>
      </c>
      <c r="R118" s="111">
        <v>1055</v>
      </c>
      <c r="S118" s="75">
        <v>3200000000</v>
      </c>
      <c r="T118" s="75" t="s">
        <v>652</v>
      </c>
      <c r="U118" s="73" t="s">
        <v>653</v>
      </c>
    </row>
    <row r="119" spans="1:21" ht="15.75" customHeight="1">
      <c r="A119" s="108">
        <v>16</v>
      </c>
      <c r="B119" s="75" t="s">
        <v>644</v>
      </c>
      <c r="C119" s="51" t="s">
        <v>713</v>
      </c>
      <c r="D119" s="109" t="s">
        <v>808</v>
      </c>
      <c r="E119" s="110">
        <v>44571</v>
      </c>
      <c r="F119" s="51" t="s">
        <v>720</v>
      </c>
      <c r="G119" s="51" t="s">
        <v>173</v>
      </c>
      <c r="H119" s="51" t="s">
        <v>649</v>
      </c>
      <c r="I119" s="51">
        <v>52</v>
      </c>
      <c r="J119" s="51">
        <v>19</v>
      </c>
      <c r="K119" s="111">
        <v>1</v>
      </c>
      <c r="L119" s="51">
        <v>44</v>
      </c>
      <c r="M119" s="51">
        <v>38</v>
      </c>
      <c r="N119" s="51">
        <v>6</v>
      </c>
      <c r="O119" s="51">
        <v>32</v>
      </c>
      <c r="P119" s="78" t="s">
        <v>650</v>
      </c>
      <c r="Q119" s="51" t="s">
        <v>814</v>
      </c>
      <c r="R119" s="111">
        <v>713</v>
      </c>
      <c r="S119" s="75">
        <v>3200000000</v>
      </c>
      <c r="T119" s="75" t="s">
        <v>652</v>
      </c>
      <c r="U119" s="73" t="s">
        <v>653</v>
      </c>
    </row>
    <row r="120" spans="1:21" ht="15.75" customHeight="1">
      <c r="A120" s="108">
        <v>17</v>
      </c>
      <c r="B120" s="75" t="s">
        <v>644</v>
      </c>
      <c r="C120" s="51" t="s">
        <v>713</v>
      </c>
      <c r="D120" s="109" t="s">
        <v>808</v>
      </c>
      <c r="E120" s="110">
        <v>44571</v>
      </c>
      <c r="F120" s="51" t="s">
        <v>720</v>
      </c>
      <c r="G120" s="51" t="s">
        <v>173</v>
      </c>
      <c r="H120" s="51" t="s">
        <v>649</v>
      </c>
      <c r="I120" s="51">
        <v>52</v>
      </c>
      <c r="J120" s="51">
        <v>22</v>
      </c>
      <c r="K120" s="111">
        <v>1.5</v>
      </c>
      <c r="L120" s="51">
        <v>62</v>
      </c>
      <c r="M120" s="51">
        <v>53</v>
      </c>
      <c r="N120" s="51">
        <v>7</v>
      </c>
      <c r="O120" s="51">
        <v>46</v>
      </c>
      <c r="P120" s="78" t="s">
        <v>650</v>
      </c>
      <c r="Q120" s="51" t="s">
        <v>814</v>
      </c>
      <c r="R120" s="111">
        <v>753</v>
      </c>
      <c r="S120" s="75">
        <v>3200000000</v>
      </c>
      <c r="T120" s="75" t="s">
        <v>652</v>
      </c>
      <c r="U120" s="73" t="s">
        <v>653</v>
      </c>
    </row>
    <row r="121" spans="1:21" ht="15.75" customHeight="1">
      <c r="A121" s="108">
        <v>18</v>
      </c>
      <c r="B121" s="75" t="s">
        <v>644</v>
      </c>
      <c r="C121" s="51" t="s">
        <v>713</v>
      </c>
      <c r="D121" s="109" t="s">
        <v>808</v>
      </c>
      <c r="E121" s="110">
        <v>44571</v>
      </c>
      <c r="F121" s="51" t="s">
        <v>720</v>
      </c>
      <c r="G121" s="51" t="s">
        <v>173</v>
      </c>
      <c r="H121" s="51" t="s">
        <v>649</v>
      </c>
      <c r="I121" s="51">
        <v>52</v>
      </c>
      <c r="J121" s="51">
        <v>23</v>
      </c>
      <c r="K121" s="111">
        <v>0.6</v>
      </c>
      <c r="L121" s="51">
        <v>29</v>
      </c>
      <c r="M121" s="51">
        <v>25</v>
      </c>
      <c r="N121" s="51">
        <v>3</v>
      </c>
      <c r="O121" s="51">
        <v>22</v>
      </c>
      <c r="P121" s="78" t="s">
        <v>650</v>
      </c>
      <c r="Q121" s="51" t="s">
        <v>815</v>
      </c>
      <c r="R121" s="111">
        <v>325</v>
      </c>
      <c r="S121" s="75">
        <v>3200000000</v>
      </c>
      <c r="T121" s="75" t="s">
        <v>652</v>
      </c>
      <c r="U121" s="73" t="s">
        <v>653</v>
      </c>
    </row>
    <row r="122" spans="1:21" ht="15.75" customHeight="1">
      <c r="A122" s="108">
        <v>19</v>
      </c>
      <c r="B122" s="75" t="s">
        <v>644</v>
      </c>
      <c r="C122" s="51" t="s">
        <v>713</v>
      </c>
      <c r="D122" s="109" t="s">
        <v>808</v>
      </c>
      <c r="E122" s="110">
        <v>44571</v>
      </c>
      <c r="F122" s="51" t="s">
        <v>720</v>
      </c>
      <c r="G122" s="51" t="s">
        <v>173</v>
      </c>
      <c r="H122" s="51" t="s">
        <v>649</v>
      </c>
      <c r="I122" s="51">
        <v>52</v>
      </c>
      <c r="J122" s="51">
        <v>24</v>
      </c>
      <c r="K122" s="111">
        <v>0.7</v>
      </c>
      <c r="L122" s="51">
        <v>40</v>
      </c>
      <c r="M122" s="51">
        <v>35</v>
      </c>
      <c r="N122" s="51">
        <v>3</v>
      </c>
      <c r="O122" s="51">
        <v>32</v>
      </c>
      <c r="P122" s="78" t="s">
        <v>650</v>
      </c>
      <c r="Q122" s="51" t="s">
        <v>816</v>
      </c>
      <c r="R122" s="111">
        <v>364</v>
      </c>
      <c r="S122" s="75">
        <v>3200000000</v>
      </c>
      <c r="T122" s="75" t="s">
        <v>652</v>
      </c>
      <c r="U122" s="73" t="s">
        <v>653</v>
      </c>
    </row>
    <row r="123" spans="1:21" ht="15.75" customHeight="1" thickBot="1">
      <c r="A123" s="112">
        <v>20</v>
      </c>
      <c r="B123" s="81" t="s">
        <v>644</v>
      </c>
      <c r="C123" s="113" t="s">
        <v>713</v>
      </c>
      <c r="D123" s="114" t="s">
        <v>808</v>
      </c>
      <c r="E123" s="115">
        <v>44571</v>
      </c>
      <c r="F123" s="113" t="s">
        <v>720</v>
      </c>
      <c r="G123" s="113" t="s">
        <v>173</v>
      </c>
      <c r="H123" s="113" t="s">
        <v>649</v>
      </c>
      <c r="I123" s="113">
        <v>30</v>
      </c>
      <c r="J123" s="113">
        <v>9</v>
      </c>
      <c r="K123" s="116">
        <v>8.6999999999999993</v>
      </c>
      <c r="L123" s="113">
        <v>518</v>
      </c>
      <c r="M123" s="113">
        <v>445</v>
      </c>
      <c r="N123" s="113">
        <v>96</v>
      </c>
      <c r="O123" s="113">
        <v>349</v>
      </c>
      <c r="P123" s="85" t="s">
        <v>650</v>
      </c>
      <c r="Q123" s="113" t="s">
        <v>817</v>
      </c>
      <c r="R123" s="116">
        <v>11283</v>
      </c>
      <c r="S123" s="81">
        <v>3200000000</v>
      </c>
      <c r="T123" s="81" t="s">
        <v>652</v>
      </c>
      <c r="U123" s="86" t="s">
        <v>653</v>
      </c>
    </row>
    <row r="124" spans="1:21" ht="15.75" customHeight="1">
      <c r="A124" s="103">
        <v>21</v>
      </c>
      <c r="B124" s="90" t="s">
        <v>644</v>
      </c>
      <c r="C124" s="104" t="s">
        <v>724</v>
      </c>
      <c r="D124" s="105" t="s">
        <v>818</v>
      </c>
      <c r="E124" s="106">
        <v>44565</v>
      </c>
      <c r="F124" s="104" t="s">
        <v>687</v>
      </c>
      <c r="G124" s="104" t="s">
        <v>173</v>
      </c>
      <c r="H124" s="104" t="s">
        <v>649</v>
      </c>
      <c r="I124" s="104">
        <v>24</v>
      </c>
      <c r="J124" s="104">
        <v>23</v>
      </c>
      <c r="K124" s="107">
        <v>3.8</v>
      </c>
      <c r="L124" s="104">
        <v>231</v>
      </c>
      <c r="M124" s="104">
        <v>189</v>
      </c>
      <c r="N124" s="104">
        <v>85</v>
      </c>
      <c r="O124" s="104">
        <v>104</v>
      </c>
      <c r="P124" s="93" t="s">
        <v>650</v>
      </c>
      <c r="Q124" s="104" t="s">
        <v>819</v>
      </c>
      <c r="R124" s="107">
        <v>7827</v>
      </c>
      <c r="S124" s="90">
        <v>3200000000</v>
      </c>
      <c r="T124" s="90" t="s">
        <v>652</v>
      </c>
      <c r="U124" s="95" t="s">
        <v>653</v>
      </c>
    </row>
    <row r="125" spans="1:21" ht="15.75" customHeight="1">
      <c r="A125" s="108">
        <v>22</v>
      </c>
      <c r="B125" s="75" t="s">
        <v>644</v>
      </c>
      <c r="C125" s="51" t="s">
        <v>724</v>
      </c>
      <c r="D125" s="109" t="s">
        <v>818</v>
      </c>
      <c r="E125" s="110">
        <v>44565</v>
      </c>
      <c r="F125" s="51" t="s">
        <v>687</v>
      </c>
      <c r="G125" s="51" t="s">
        <v>173</v>
      </c>
      <c r="H125" s="51" t="s">
        <v>649</v>
      </c>
      <c r="I125" s="51">
        <v>5</v>
      </c>
      <c r="J125" s="51">
        <v>25</v>
      </c>
      <c r="K125" s="111">
        <v>5.4</v>
      </c>
      <c r="L125" s="51">
        <v>248</v>
      </c>
      <c r="M125" s="51">
        <v>208</v>
      </c>
      <c r="N125" s="51">
        <v>99</v>
      </c>
      <c r="O125" s="51">
        <v>109</v>
      </c>
      <c r="P125" s="78" t="s">
        <v>650</v>
      </c>
      <c r="Q125" s="51" t="s">
        <v>820</v>
      </c>
      <c r="R125" s="111">
        <v>10765</v>
      </c>
      <c r="S125" s="75">
        <v>3200000000</v>
      </c>
      <c r="T125" s="75" t="s">
        <v>652</v>
      </c>
      <c r="U125" s="73" t="s">
        <v>653</v>
      </c>
    </row>
    <row r="126" spans="1:21" ht="15.75" customHeight="1">
      <c r="A126" s="108">
        <v>23</v>
      </c>
      <c r="B126" s="75" t="s">
        <v>644</v>
      </c>
      <c r="C126" s="51" t="s">
        <v>724</v>
      </c>
      <c r="D126" s="109" t="s">
        <v>818</v>
      </c>
      <c r="E126" s="110">
        <v>44565</v>
      </c>
      <c r="F126" s="51" t="s">
        <v>687</v>
      </c>
      <c r="G126" s="51" t="s">
        <v>173</v>
      </c>
      <c r="H126" s="51" t="s">
        <v>649</v>
      </c>
      <c r="I126" s="51">
        <v>5</v>
      </c>
      <c r="J126" s="51">
        <v>18</v>
      </c>
      <c r="K126" s="111">
        <v>2.2999999999999998</v>
      </c>
      <c r="L126" s="51">
        <v>136</v>
      </c>
      <c r="M126" s="51">
        <v>114</v>
      </c>
      <c r="N126" s="51">
        <v>52</v>
      </c>
      <c r="O126" s="51">
        <v>62</v>
      </c>
      <c r="P126" s="78" t="s">
        <v>650</v>
      </c>
      <c r="Q126" s="51" t="s">
        <v>821</v>
      </c>
      <c r="R126" s="111">
        <v>5870</v>
      </c>
      <c r="S126" s="75">
        <v>3200000000</v>
      </c>
      <c r="T126" s="75" t="s">
        <v>652</v>
      </c>
      <c r="U126" s="73" t="s">
        <v>653</v>
      </c>
    </row>
    <row r="127" spans="1:21" ht="15.75" customHeight="1">
      <c r="A127" s="108">
        <v>24</v>
      </c>
      <c r="B127" s="75" t="s">
        <v>644</v>
      </c>
      <c r="C127" s="51" t="s">
        <v>724</v>
      </c>
      <c r="D127" s="109" t="s">
        <v>818</v>
      </c>
      <c r="E127" s="110">
        <v>44565</v>
      </c>
      <c r="F127" s="51" t="s">
        <v>687</v>
      </c>
      <c r="G127" s="51" t="s">
        <v>173</v>
      </c>
      <c r="H127" s="51" t="s">
        <v>649</v>
      </c>
      <c r="I127" s="51">
        <v>5</v>
      </c>
      <c r="J127" s="51">
        <v>16</v>
      </c>
      <c r="K127" s="111">
        <v>3.2</v>
      </c>
      <c r="L127" s="51">
        <v>163</v>
      </c>
      <c r="M127" s="51">
        <v>137</v>
      </c>
      <c r="N127" s="51">
        <v>63</v>
      </c>
      <c r="O127" s="51">
        <v>74</v>
      </c>
      <c r="P127" s="78" t="s">
        <v>650</v>
      </c>
      <c r="Q127" s="51" t="s">
        <v>822</v>
      </c>
      <c r="R127" s="111">
        <v>7211</v>
      </c>
      <c r="S127" s="75">
        <v>3200000000</v>
      </c>
      <c r="T127" s="75" t="s">
        <v>652</v>
      </c>
      <c r="U127" s="73" t="s">
        <v>653</v>
      </c>
    </row>
    <row r="128" spans="1:21" ht="15.75" customHeight="1">
      <c r="A128" s="108">
        <v>25</v>
      </c>
      <c r="B128" s="75" t="s">
        <v>644</v>
      </c>
      <c r="C128" s="51" t="s">
        <v>724</v>
      </c>
      <c r="D128" s="109" t="s">
        <v>818</v>
      </c>
      <c r="E128" s="110">
        <v>44565</v>
      </c>
      <c r="F128" s="51" t="s">
        <v>687</v>
      </c>
      <c r="G128" s="51" t="s">
        <v>173</v>
      </c>
      <c r="H128" s="51" t="s">
        <v>649</v>
      </c>
      <c r="I128" s="51">
        <v>5</v>
      </c>
      <c r="J128" s="51">
        <v>14</v>
      </c>
      <c r="K128" s="111">
        <v>3.3</v>
      </c>
      <c r="L128" s="51">
        <v>164</v>
      </c>
      <c r="M128" s="51">
        <v>139</v>
      </c>
      <c r="N128" s="51">
        <v>66</v>
      </c>
      <c r="O128" s="51">
        <v>73</v>
      </c>
      <c r="P128" s="78" t="s">
        <v>650</v>
      </c>
      <c r="Q128" s="51" t="s">
        <v>823</v>
      </c>
      <c r="R128" s="111">
        <v>7942</v>
      </c>
      <c r="S128" s="75">
        <v>3200000000</v>
      </c>
      <c r="T128" s="75" t="s">
        <v>652</v>
      </c>
      <c r="U128" s="73" t="s">
        <v>653</v>
      </c>
    </row>
    <row r="129" spans="1:21" ht="15.75" customHeight="1">
      <c r="A129" s="108">
        <v>26</v>
      </c>
      <c r="B129" s="75" t="s">
        <v>644</v>
      </c>
      <c r="C129" s="51" t="s">
        <v>724</v>
      </c>
      <c r="D129" s="109" t="s">
        <v>818</v>
      </c>
      <c r="E129" s="110">
        <v>44565</v>
      </c>
      <c r="F129" s="51" t="s">
        <v>687</v>
      </c>
      <c r="G129" s="51" t="s">
        <v>173</v>
      </c>
      <c r="H129" s="51" t="s">
        <v>649</v>
      </c>
      <c r="I129" s="51">
        <v>5</v>
      </c>
      <c r="J129" s="51">
        <v>9</v>
      </c>
      <c r="K129" s="111">
        <v>0.9</v>
      </c>
      <c r="L129" s="51">
        <v>45</v>
      </c>
      <c r="M129" s="51">
        <v>38</v>
      </c>
      <c r="N129" s="51">
        <v>18</v>
      </c>
      <c r="O129" s="51">
        <v>20</v>
      </c>
      <c r="P129" s="78" t="s">
        <v>650</v>
      </c>
      <c r="Q129" s="51" t="s">
        <v>824</v>
      </c>
      <c r="R129" s="111">
        <v>2165</v>
      </c>
      <c r="S129" s="75">
        <v>3200000000</v>
      </c>
      <c r="T129" s="75" t="s">
        <v>652</v>
      </c>
      <c r="U129" s="73" t="s">
        <v>653</v>
      </c>
    </row>
    <row r="130" spans="1:21" ht="15.75" customHeight="1">
      <c r="A130" s="108">
        <v>27</v>
      </c>
      <c r="B130" s="75" t="s">
        <v>644</v>
      </c>
      <c r="C130" s="51" t="s">
        <v>724</v>
      </c>
      <c r="D130" s="109" t="s">
        <v>818</v>
      </c>
      <c r="E130" s="110">
        <v>44565</v>
      </c>
      <c r="F130" s="51" t="s">
        <v>687</v>
      </c>
      <c r="G130" s="51" t="s">
        <v>173</v>
      </c>
      <c r="H130" s="51" t="s">
        <v>649</v>
      </c>
      <c r="I130" s="51">
        <v>5</v>
      </c>
      <c r="J130" s="51">
        <v>7</v>
      </c>
      <c r="K130" s="111">
        <v>1.3</v>
      </c>
      <c r="L130" s="51">
        <v>68</v>
      </c>
      <c r="M130" s="51">
        <v>57</v>
      </c>
      <c r="N130" s="51">
        <v>27</v>
      </c>
      <c r="O130" s="51">
        <v>30</v>
      </c>
      <c r="P130" s="78" t="s">
        <v>650</v>
      </c>
      <c r="Q130" s="51" t="s">
        <v>825</v>
      </c>
      <c r="R130" s="111">
        <v>3089</v>
      </c>
      <c r="S130" s="75">
        <v>3200000000</v>
      </c>
      <c r="T130" s="75" t="s">
        <v>652</v>
      </c>
      <c r="U130" s="73" t="s">
        <v>653</v>
      </c>
    </row>
    <row r="131" spans="1:21" ht="15.75" customHeight="1">
      <c r="A131" s="108">
        <v>28</v>
      </c>
      <c r="B131" s="75" t="s">
        <v>644</v>
      </c>
      <c r="C131" s="51" t="s">
        <v>724</v>
      </c>
      <c r="D131" s="109" t="s">
        <v>818</v>
      </c>
      <c r="E131" s="110">
        <v>44565</v>
      </c>
      <c r="F131" s="51" t="s">
        <v>687</v>
      </c>
      <c r="G131" s="51" t="s">
        <v>173</v>
      </c>
      <c r="H131" s="51" t="s">
        <v>649</v>
      </c>
      <c r="I131" s="51">
        <v>5</v>
      </c>
      <c r="J131" s="51">
        <v>5</v>
      </c>
      <c r="K131" s="111">
        <v>1.3</v>
      </c>
      <c r="L131" s="51">
        <v>63</v>
      </c>
      <c r="M131" s="51">
        <v>53</v>
      </c>
      <c r="N131" s="51">
        <v>26</v>
      </c>
      <c r="O131" s="51">
        <v>27</v>
      </c>
      <c r="P131" s="78" t="s">
        <v>650</v>
      </c>
      <c r="Q131" s="51" t="s">
        <v>826</v>
      </c>
      <c r="R131" s="111">
        <v>3141</v>
      </c>
      <c r="S131" s="75">
        <v>3200000000</v>
      </c>
      <c r="T131" s="75" t="s">
        <v>652</v>
      </c>
      <c r="U131" s="73" t="s">
        <v>653</v>
      </c>
    </row>
    <row r="132" spans="1:21" ht="15.75" customHeight="1">
      <c r="A132" s="108">
        <v>29</v>
      </c>
      <c r="B132" s="75" t="s">
        <v>644</v>
      </c>
      <c r="C132" s="51" t="s">
        <v>724</v>
      </c>
      <c r="D132" s="109" t="s">
        <v>818</v>
      </c>
      <c r="E132" s="110">
        <v>44565</v>
      </c>
      <c r="F132" s="51" t="s">
        <v>687</v>
      </c>
      <c r="G132" s="51" t="s">
        <v>173</v>
      </c>
      <c r="H132" s="51" t="s">
        <v>649</v>
      </c>
      <c r="I132" s="51">
        <v>33</v>
      </c>
      <c r="J132" s="51">
        <v>10</v>
      </c>
      <c r="K132" s="111">
        <v>2.5</v>
      </c>
      <c r="L132" s="51">
        <v>147</v>
      </c>
      <c r="M132" s="51">
        <v>119</v>
      </c>
      <c r="N132" s="51">
        <v>50</v>
      </c>
      <c r="O132" s="51">
        <v>69</v>
      </c>
      <c r="P132" s="78" t="s">
        <v>650</v>
      </c>
      <c r="Q132" s="51" t="s">
        <v>827</v>
      </c>
      <c r="R132" s="111">
        <v>3976</v>
      </c>
      <c r="S132" s="75">
        <v>3200000000</v>
      </c>
      <c r="T132" s="75" t="s">
        <v>652</v>
      </c>
      <c r="U132" s="73" t="s">
        <v>653</v>
      </c>
    </row>
    <row r="133" spans="1:21" ht="15.75" customHeight="1">
      <c r="A133" s="108">
        <v>30</v>
      </c>
      <c r="B133" s="75" t="s">
        <v>644</v>
      </c>
      <c r="C133" s="51" t="s">
        <v>724</v>
      </c>
      <c r="D133" s="109" t="s">
        <v>818</v>
      </c>
      <c r="E133" s="110">
        <v>44565</v>
      </c>
      <c r="F133" s="51" t="s">
        <v>687</v>
      </c>
      <c r="G133" s="51" t="s">
        <v>173</v>
      </c>
      <c r="H133" s="51" t="s">
        <v>649</v>
      </c>
      <c r="I133" s="51">
        <v>33</v>
      </c>
      <c r="J133" s="51">
        <v>13</v>
      </c>
      <c r="K133" s="111">
        <v>2.7</v>
      </c>
      <c r="L133" s="51">
        <v>157</v>
      </c>
      <c r="M133" s="51">
        <v>127</v>
      </c>
      <c r="N133" s="51">
        <v>55</v>
      </c>
      <c r="O133" s="51">
        <v>72</v>
      </c>
      <c r="P133" s="78" t="s">
        <v>650</v>
      </c>
      <c r="Q133" s="51" t="s">
        <v>828</v>
      </c>
      <c r="R133" s="111">
        <v>4479</v>
      </c>
      <c r="S133" s="75">
        <v>3200000000</v>
      </c>
      <c r="T133" s="75" t="s">
        <v>652</v>
      </c>
      <c r="U133" s="73" t="s">
        <v>653</v>
      </c>
    </row>
    <row r="134" spans="1:21" ht="15.75" customHeight="1">
      <c r="A134" s="108">
        <v>31</v>
      </c>
      <c r="B134" s="75" t="s">
        <v>644</v>
      </c>
      <c r="C134" s="51" t="s">
        <v>724</v>
      </c>
      <c r="D134" s="109" t="s">
        <v>818</v>
      </c>
      <c r="E134" s="110">
        <v>44565</v>
      </c>
      <c r="F134" s="51" t="s">
        <v>687</v>
      </c>
      <c r="G134" s="51" t="s">
        <v>173</v>
      </c>
      <c r="H134" s="51" t="s">
        <v>649</v>
      </c>
      <c r="I134" s="51">
        <v>41</v>
      </c>
      <c r="J134" s="51">
        <v>3</v>
      </c>
      <c r="K134" s="111">
        <v>1.1000000000000001</v>
      </c>
      <c r="L134" s="51">
        <v>53</v>
      </c>
      <c r="M134" s="51">
        <v>45</v>
      </c>
      <c r="N134" s="51">
        <v>17</v>
      </c>
      <c r="O134" s="51">
        <v>28</v>
      </c>
      <c r="P134" s="78" t="s">
        <v>650</v>
      </c>
      <c r="Q134" s="51" t="s">
        <v>829</v>
      </c>
      <c r="R134" s="111">
        <v>1838</v>
      </c>
      <c r="S134" s="75">
        <v>3200000000</v>
      </c>
      <c r="T134" s="75" t="s">
        <v>652</v>
      </c>
      <c r="U134" s="73" t="s">
        <v>653</v>
      </c>
    </row>
    <row r="135" spans="1:21" ht="15.75" customHeight="1">
      <c r="A135" s="108">
        <v>32</v>
      </c>
      <c r="B135" s="75" t="s">
        <v>644</v>
      </c>
      <c r="C135" s="51" t="s">
        <v>724</v>
      </c>
      <c r="D135" s="109" t="s">
        <v>818</v>
      </c>
      <c r="E135" s="110">
        <v>44565</v>
      </c>
      <c r="F135" s="51" t="s">
        <v>687</v>
      </c>
      <c r="G135" s="51" t="s">
        <v>173</v>
      </c>
      <c r="H135" s="51" t="s">
        <v>649</v>
      </c>
      <c r="I135" s="51">
        <v>41</v>
      </c>
      <c r="J135" s="51">
        <v>26</v>
      </c>
      <c r="K135" s="111">
        <v>0.7</v>
      </c>
      <c r="L135" s="51">
        <v>35</v>
      </c>
      <c r="M135" s="51">
        <v>29</v>
      </c>
      <c r="N135" s="51">
        <v>10</v>
      </c>
      <c r="O135" s="51">
        <v>19</v>
      </c>
      <c r="P135" s="78" t="s">
        <v>650</v>
      </c>
      <c r="Q135" s="51" t="s">
        <v>830</v>
      </c>
      <c r="R135" s="111">
        <v>938</v>
      </c>
      <c r="S135" s="75">
        <v>3200000000</v>
      </c>
      <c r="T135" s="75" t="s">
        <v>652</v>
      </c>
      <c r="U135" s="73" t="s">
        <v>653</v>
      </c>
    </row>
    <row r="136" spans="1:21" ht="15.75" customHeight="1">
      <c r="A136" s="108">
        <v>33</v>
      </c>
      <c r="B136" s="75" t="s">
        <v>644</v>
      </c>
      <c r="C136" s="51" t="s">
        <v>724</v>
      </c>
      <c r="D136" s="109" t="s">
        <v>818</v>
      </c>
      <c r="E136" s="110">
        <v>44565</v>
      </c>
      <c r="F136" s="51" t="s">
        <v>687</v>
      </c>
      <c r="G136" s="51" t="s">
        <v>173</v>
      </c>
      <c r="H136" s="51" t="s">
        <v>649</v>
      </c>
      <c r="I136" s="51">
        <v>41</v>
      </c>
      <c r="J136" s="51">
        <v>24</v>
      </c>
      <c r="K136" s="111">
        <v>1.7</v>
      </c>
      <c r="L136" s="51">
        <v>99</v>
      </c>
      <c r="M136" s="51">
        <v>81</v>
      </c>
      <c r="N136" s="51">
        <v>32</v>
      </c>
      <c r="O136" s="51">
        <v>49</v>
      </c>
      <c r="P136" s="78" t="s">
        <v>650</v>
      </c>
      <c r="Q136" s="51" t="s">
        <v>831</v>
      </c>
      <c r="R136" s="111">
        <v>2793</v>
      </c>
      <c r="S136" s="75">
        <v>3200000000</v>
      </c>
      <c r="T136" s="75" t="s">
        <v>652</v>
      </c>
      <c r="U136" s="73" t="s">
        <v>653</v>
      </c>
    </row>
    <row r="137" spans="1:21" ht="15.75" customHeight="1">
      <c r="A137" s="108">
        <v>34</v>
      </c>
      <c r="B137" s="75" t="s">
        <v>644</v>
      </c>
      <c r="C137" s="51" t="s">
        <v>724</v>
      </c>
      <c r="D137" s="109" t="s">
        <v>818</v>
      </c>
      <c r="E137" s="110">
        <v>44565</v>
      </c>
      <c r="F137" s="51" t="s">
        <v>687</v>
      </c>
      <c r="G137" s="51" t="s">
        <v>173</v>
      </c>
      <c r="H137" s="51" t="s">
        <v>649</v>
      </c>
      <c r="I137" s="51">
        <v>37</v>
      </c>
      <c r="J137" s="51">
        <v>7</v>
      </c>
      <c r="K137" s="111">
        <v>0.9</v>
      </c>
      <c r="L137" s="51">
        <v>55</v>
      </c>
      <c r="M137" s="51">
        <v>46</v>
      </c>
      <c r="N137" s="51">
        <v>20</v>
      </c>
      <c r="O137" s="51">
        <v>26</v>
      </c>
      <c r="P137" s="78" t="s">
        <v>650</v>
      </c>
      <c r="Q137" s="51" t="s">
        <v>832</v>
      </c>
      <c r="R137" s="111">
        <v>2055</v>
      </c>
      <c r="S137" s="75">
        <v>3200000000</v>
      </c>
      <c r="T137" s="75" t="s">
        <v>652</v>
      </c>
      <c r="U137" s="73" t="s">
        <v>653</v>
      </c>
    </row>
    <row r="138" spans="1:21" ht="15.75" customHeight="1">
      <c r="A138" s="108">
        <v>35</v>
      </c>
      <c r="B138" s="75" t="s">
        <v>644</v>
      </c>
      <c r="C138" s="51" t="s">
        <v>724</v>
      </c>
      <c r="D138" s="109" t="s">
        <v>818</v>
      </c>
      <c r="E138" s="110">
        <v>44586</v>
      </c>
      <c r="F138" s="51" t="s">
        <v>687</v>
      </c>
      <c r="G138" s="51" t="s">
        <v>173</v>
      </c>
      <c r="H138" s="51" t="s">
        <v>649</v>
      </c>
      <c r="I138" s="51">
        <v>33</v>
      </c>
      <c r="J138" s="51">
        <v>14</v>
      </c>
      <c r="K138" s="111">
        <v>1.2</v>
      </c>
      <c r="L138" s="51">
        <v>72</v>
      </c>
      <c r="M138" s="51">
        <v>60</v>
      </c>
      <c r="N138" s="51">
        <v>25</v>
      </c>
      <c r="O138" s="51">
        <v>35</v>
      </c>
      <c r="P138" s="78" t="s">
        <v>650</v>
      </c>
      <c r="Q138" s="51" t="s">
        <v>833</v>
      </c>
      <c r="R138" s="111">
        <v>2624</v>
      </c>
      <c r="S138" s="75">
        <v>3200000000</v>
      </c>
      <c r="T138" s="75" t="s">
        <v>652</v>
      </c>
      <c r="U138" s="73" t="s">
        <v>653</v>
      </c>
    </row>
    <row r="139" spans="1:21" ht="15.75" customHeight="1">
      <c r="A139" s="108">
        <v>36</v>
      </c>
      <c r="B139" s="75" t="s">
        <v>644</v>
      </c>
      <c r="C139" s="51" t="s">
        <v>724</v>
      </c>
      <c r="D139" s="109" t="s">
        <v>834</v>
      </c>
      <c r="E139" s="110">
        <v>44586</v>
      </c>
      <c r="F139" s="51" t="s">
        <v>687</v>
      </c>
      <c r="G139" s="51" t="s">
        <v>173</v>
      </c>
      <c r="H139" s="51" t="s">
        <v>649</v>
      </c>
      <c r="I139" s="51">
        <v>2</v>
      </c>
      <c r="J139" s="51">
        <v>17</v>
      </c>
      <c r="K139" s="111">
        <v>3.5</v>
      </c>
      <c r="L139" s="51">
        <v>213</v>
      </c>
      <c r="M139" s="51">
        <v>178</v>
      </c>
      <c r="N139" s="51">
        <v>49</v>
      </c>
      <c r="O139" s="51">
        <v>129</v>
      </c>
      <c r="P139" s="78" t="s">
        <v>650</v>
      </c>
      <c r="Q139" s="51" t="s">
        <v>835</v>
      </c>
      <c r="R139" s="111">
        <v>4718</v>
      </c>
      <c r="S139" s="75">
        <v>3200000000</v>
      </c>
      <c r="T139" s="75" t="s">
        <v>652</v>
      </c>
      <c r="U139" s="73" t="s">
        <v>653</v>
      </c>
    </row>
    <row r="140" spans="1:21" ht="15.75" customHeight="1">
      <c r="A140" s="108">
        <v>37</v>
      </c>
      <c r="B140" s="75" t="s">
        <v>644</v>
      </c>
      <c r="C140" s="51" t="s">
        <v>724</v>
      </c>
      <c r="D140" s="109" t="s">
        <v>834</v>
      </c>
      <c r="E140" s="110">
        <v>44586</v>
      </c>
      <c r="F140" s="51" t="s">
        <v>687</v>
      </c>
      <c r="G140" s="51" t="s">
        <v>173</v>
      </c>
      <c r="H140" s="51" t="s">
        <v>649</v>
      </c>
      <c r="I140" s="51">
        <v>23</v>
      </c>
      <c r="J140" s="51">
        <v>7</v>
      </c>
      <c r="K140" s="111">
        <v>2.7</v>
      </c>
      <c r="L140" s="51">
        <v>159</v>
      </c>
      <c r="M140" s="51">
        <v>132</v>
      </c>
      <c r="N140" s="51">
        <v>44</v>
      </c>
      <c r="O140" s="51">
        <v>88</v>
      </c>
      <c r="P140" s="78" t="s">
        <v>650</v>
      </c>
      <c r="Q140" s="51" t="s">
        <v>836</v>
      </c>
      <c r="R140" s="111">
        <v>4236</v>
      </c>
      <c r="S140" s="75">
        <v>3200000000</v>
      </c>
      <c r="T140" s="75" t="s">
        <v>652</v>
      </c>
      <c r="U140" s="73" t="s">
        <v>653</v>
      </c>
    </row>
    <row r="141" spans="1:21" ht="15.75" customHeight="1">
      <c r="A141" s="108">
        <v>38</v>
      </c>
      <c r="B141" s="75" t="s">
        <v>644</v>
      </c>
      <c r="C141" s="51" t="s">
        <v>724</v>
      </c>
      <c r="D141" s="109" t="s">
        <v>837</v>
      </c>
      <c r="E141" s="110">
        <v>44586</v>
      </c>
      <c r="F141" s="51" t="s">
        <v>687</v>
      </c>
      <c r="G141" s="51" t="s">
        <v>173</v>
      </c>
      <c r="H141" s="51" t="s">
        <v>649</v>
      </c>
      <c r="I141" s="51">
        <v>33</v>
      </c>
      <c r="J141" s="51">
        <v>16</v>
      </c>
      <c r="K141" s="111">
        <v>3.1</v>
      </c>
      <c r="L141" s="51">
        <v>183</v>
      </c>
      <c r="M141" s="51">
        <v>150</v>
      </c>
      <c r="N141" s="51">
        <v>64</v>
      </c>
      <c r="O141" s="51">
        <v>86</v>
      </c>
      <c r="P141" s="78" t="s">
        <v>650</v>
      </c>
      <c r="Q141" s="51" t="s">
        <v>838</v>
      </c>
      <c r="R141" s="111">
        <v>6458</v>
      </c>
      <c r="S141" s="75">
        <v>3200000000</v>
      </c>
      <c r="T141" s="75" t="s">
        <v>652</v>
      </c>
      <c r="U141" s="73" t="s">
        <v>653</v>
      </c>
    </row>
    <row r="142" spans="1:21" ht="15.75" customHeight="1" thickBot="1">
      <c r="A142" s="124">
        <v>39</v>
      </c>
      <c r="B142" s="125" t="s">
        <v>644</v>
      </c>
      <c r="C142" s="62" t="s">
        <v>724</v>
      </c>
      <c r="D142" s="57" t="s">
        <v>837</v>
      </c>
      <c r="E142" s="59">
        <v>44586</v>
      </c>
      <c r="F142" s="62" t="s">
        <v>687</v>
      </c>
      <c r="G142" s="62" t="s">
        <v>173</v>
      </c>
      <c r="H142" s="62" t="s">
        <v>649</v>
      </c>
      <c r="I142" s="62">
        <v>33</v>
      </c>
      <c r="J142" s="62">
        <v>15</v>
      </c>
      <c r="K142" s="126">
        <v>2.1</v>
      </c>
      <c r="L142" s="62">
        <v>142</v>
      </c>
      <c r="M142" s="62">
        <v>118</v>
      </c>
      <c r="N142" s="62">
        <v>45</v>
      </c>
      <c r="O142" s="62">
        <v>73</v>
      </c>
      <c r="P142" s="127" t="s">
        <v>650</v>
      </c>
      <c r="Q142" s="62" t="s">
        <v>839</v>
      </c>
      <c r="R142" s="126">
        <v>4736</v>
      </c>
      <c r="S142" s="125">
        <v>3200000000</v>
      </c>
      <c r="T142" s="125" t="s">
        <v>652</v>
      </c>
      <c r="U142" s="128" t="s">
        <v>653</v>
      </c>
    </row>
    <row r="143" spans="1:21" ht="15.75" customHeight="1">
      <c r="A143" s="103">
        <v>40</v>
      </c>
      <c r="B143" s="90" t="s">
        <v>644</v>
      </c>
      <c r="C143" s="104" t="s">
        <v>735</v>
      </c>
      <c r="D143" s="105" t="s">
        <v>840</v>
      </c>
      <c r="E143" s="106">
        <v>44573</v>
      </c>
      <c r="F143" s="104" t="s">
        <v>687</v>
      </c>
      <c r="G143" s="104" t="s">
        <v>173</v>
      </c>
      <c r="H143" s="104" t="s">
        <v>649</v>
      </c>
      <c r="I143" s="104">
        <v>1</v>
      </c>
      <c r="J143" s="104">
        <v>1</v>
      </c>
      <c r="K143" s="107">
        <v>7.1</v>
      </c>
      <c r="L143" s="104">
        <v>388</v>
      </c>
      <c r="M143" s="104">
        <v>313</v>
      </c>
      <c r="N143" s="104">
        <v>147</v>
      </c>
      <c r="O143" s="104">
        <v>166</v>
      </c>
      <c r="P143" s="93" t="s">
        <v>650</v>
      </c>
      <c r="Q143" s="104" t="s">
        <v>841</v>
      </c>
      <c r="R143" s="107">
        <v>11952</v>
      </c>
      <c r="S143" s="90">
        <v>3200000000</v>
      </c>
      <c r="T143" s="90" t="s">
        <v>652</v>
      </c>
      <c r="U143" s="95" t="s">
        <v>653</v>
      </c>
    </row>
    <row r="144" spans="1:21" ht="15.75" customHeight="1" thickBot="1">
      <c r="A144" s="112">
        <v>41</v>
      </c>
      <c r="B144" s="81" t="s">
        <v>644</v>
      </c>
      <c r="C144" s="113" t="s">
        <v>735</v>
      </c>
      <c r="D144" s="114" t="s">
        <v>840</v>
      </c>
      <c r="E144" s="115">
        <v>44573</v>
      </c>
      <c r="F144" s="113" t="s">
        <v>687</v>
      </c>
      <c r="G144" s="113" t="s">
        <v>173</v>
      </c>
      <c r="H144" s="113" t="s">
        <v>649</v>
      </c>
      <c r="I144" s="113">
        <v>38</v>
      </c>
      <c r="J144" s="113">
        <v>5</v>
      </c>
      <c r="K144" s="116">
        <v>9</v>
      </c>
      <c r="L144" s="113">
        <v>415</v>
      </c>
      <c r="M144" s="113">
        <v>351</v>
      </c>
      <c r="N144" s="113">
        <v>73</v>
      </c>
      <c r="O144" s="113">
        <v>278</v>
      </c>
      <c r="P144" s="85" t="s">
        <v>650</v>
      </c>
      <c r="Q144" s="113" t="s">
        <v>842</v>
      </c>
      <c r="R144" s="116">
        <v>7013</v>
      </c>
      <c r="S144" s="81">
        <v>3200000000</v>
      </c>
      <c r="T144" s="81" t="s">
        <v>652</v>
      </c>
      <c r="U144" s="86" t="s">
        <v>653</v>
      </c>
    </row>
    <row r="145" spans="1:21" ht="15.75" customHeight="1" thickBot="1">
      <c r="A145" s="344" t="s">
        <v>411</v>
      </c>
      <c r="B145" s="354"/>
      <c r="C145" s="354"/>
      <c r="D145" s="354"/>
      <c r="E145" s="354"/>
      <c r="F145" s="354"/>
      <c r="G145" s="354"/>
      <c r="H145" s="354"/>
      <c r="I145" s="354"/>
      <c r="J145" s="354"/>
      <c r="K145" s="354"/>
      <c r="L145" s="354"/>
      <c r="M145" s="354"/>
      <c r="N145" s="354"/>
      <c r="O145" s="354"/>
      <c r="P145" s="354"/>
      <c r="Q145" s="354"/>
      <c r="R145" s="354"/>
      <c r="S145" s="354"/>
      <c r="T145" s="354"/>
      <c r="U145" s="355"/>
    </row>
    <row r="146" spans="1:21" ht="15.75" customHeight="1">
      <c r="A146" s="103">
        <v>1</v>
      </c>
      <c r="B146" s="90" t="s">
        <v>644</v>
      </c>
      <c r="C146" s="104" t="s">
        <v>713</v>
      </c>
      <c r="D146" s="105" t="s">
        <v>843</v>
      </c>
      <c r="E146" s="106">
        <v>44586</v>
      </c>
      <c r="F146" s="104" t="s">
        <v>720</v>
      </c>
      <c r="G146" s="104" t="s">
        <v>844</v>
      </c>
      <c r="H146" s="104" t="s">
        <v>649</v>
      </c>
      <c r="I146" s="104">
        <v>55</v>
      </c>
      <c r="J146" s="104">
        <v>6</v>
      </c>
      <c r="K146" s="104">
        <v>0.8</v>
      </c>
      <c r="L146" s="104">
        <v>68</v>
      </c>
      <c r="M146" s="104">
        <v>60</v>
      </c>
      <c r="N146" s="104">
        <v>0</v>
      </c>
      <c r="O146" s="104">
        <v>60</v>
      </c>
      <c r="P146" s="78" t="s">
        <v>650</v>
      </c>
      <c r="Q146" s="104" t="s">
        <v>845</v>
      </c>
      <c r="R146" s="107">
        <v>245</v>
      </c>
      <c r="S146" s="90">
        <v>3200000000</v>
      </c>
      <c r="T146" s="90" t="s">
        <v>652</v>
      </c>
      <c r="U146" s="95" t="s">
        <v>653</v>
      </c>
    </row>
    <row r="147" spans="1:21" ht="15.75" customHeight="1">
      <c r="A147" s="108">
        <v>2</v>
      </c>
      <c r="B147" s="75" t="s">
        <v>644</v>
      </c>
      <c r="C147" s="51" t="s">
        <v>713</v>
      </c>
      <c r="D147" s="109" t="s">
        <v>843</v>
      </c>
      <c r="E147" s="110">
        <v>44586</v>
      </c>
      <c r="F147" s="51" t="s">
        <v>720</v>
      </c>
      <c r="G147" s="51" t="s">
        <v>844</v>
      </c>
      <c r="H147" s="51" t="s">
        <v>649</v>
      </c>
      <c r="I147" s="51">
        <v>55</v>
      </c>
      <c r="J147" s="51">
        <v>15</v>
      </c>
      <c r="K147" s="51">
        <v>0.9</v>
      </c>
      <c r="L147" s="51">
        <v>8</v>
      </c>
      <c r="M147" s="51">
        <v>7</v>
      </c>
      <c r="N147" s="51">
        <v>0</v>
      </c>
      <c r="O147" s="51">
        <v>7</v>
      </c>
      <c r="P147" s="78" t="s">
        <v>650</v>
      </c>
      <c r="Q147" s="51" t="s">
        <v>846</v>
      </c>
      <c r="R147" s="111">
        <v>29</v>
      </c>
      <c r="S147" s="75">
        <v>3200000000</v>
      </c>
      <c r="T147" s="75" t="s">
        <v>652</v>
      </c>
      <c r="U147" s="73" t="s">
        <v>653</v>
      </c>
    </row>
    <row r="148" spans="1:21" ht="15.75" customHeight="1">
      <c r="A148" s="108">
        <v>3</v>
      </c>
      <c r="B148" s="75" t="s">
        <v>644</v>
      </c>
      <c r="C148" s="51" t="s">
        <v>713</v>
      </c>
      <c r="D148" s="109" t="s">
        <v>843</v>
      </c>
      <c r="E148" s="110">
        <v>44586</v>
      </c>
      <c r="F148" s="51" t="s">
        <v>720</v>
      </c>
      <c r="G148" s="51" t="s">
        <v>844</v>
      </c>
      <c r="H148" s="51" t="s">
        <v>649</v>
      </c>
      <c r="I148" s="51">
        <v>55</v>
      </c>
      <c r="J148" s="51">
        <v>16</v>
      </c>
      <c r="K148" s="51">
        <v>2.2000000000000002</v>
      </c>
      <c r="L148" s="51">
        <v>13</v>
      </c>
      <c r="M148" s="51">
        <v>11</v>
      </c>
      <c r="N148" s="51">
        <v>0</v>
      </c>
      <c r="O148" s="51">
        <v>11</v>
      </c>
      <c r="P148" s="78" t="s">
        <v>650</v>
      </c>
      <c r="Q148" s="51" t="s">
        <v>847</v>
      </c>
      <c r="R148" s="111">
        <v>45</v>
      </c>
      <c r="S148" s="75">
        <v>3200000000</v>
      </c>
      <c r="T148" s="75" t="s">
        <v>652</v>
      </c>
      <c r="U148" s="73" t="s">
        <v>653</v>
      </c>
    </row>
    <row r="149" spans="1:21" ht="15.75" customHeight="1" thickBot="1">
      <c r="A149" s="112">
        <v>4</v>
      </c>
      <c r="B149" s="81" t="s">
        <v>644</v>
      </c>
      <c r="C149" s="113" t="s">
        <v>713</v>
      </c>
      <c r="D149" s="114" t="s">
        <v>843</v>
      </c>
      <c r="E149" s="115">
        <v>44586</v>
      </c>
      <c r="F149" s="113" t="s">
        <v>720</v>
      </c>
      <c r="G149" s="113" t="s">
        <v>844</v>
      </c>
      <c r="H149" s="113" t="s">
        <v>649</v>
      </c>
      <c r="I149" s="113">
        <v>55</v>
      </c>
      <c r="J149" s="113">
        <v>17</v>
      </c>
      <c r="K149" s="113">
        <v>0.4</v>
      </c>
      <c r="L149" s="113">
        <v>8</v>
      </c>
      <c r="M149" s="113">
        <v>7</v>
      </c>
      <c r="N149" s="113">
        <v>0</v>
      </c>
      <c r="O149" s="113">
        <v>7</v>
      </c>
      <c r="P149" s="85" t="s">
        <v>650</v>
      </c>
      <c r="Q149" s="113" t="s">
        <v>848</v>
      </c>
      <c r="R149" s="116">
        <v>29</v>
      </c>
      <c r="S149" s="81">
        <v>3200000000</v>
      </c>
      <c r="T149" s="81" t="s">
        <v>652</v>
      </c>
      <c r="U149" s="86" t="s">
        <v>653</v>
      </c>
    </row>
    <row r="150" spans="1:21" ht="15.75" customHeight="1">
      <c r="A150" s="103">
        <v>5</v>
      </c>
      <c r="B150" s="90" t="s">
        <v>644</v>
      </c>
      <c r="C150" s="104" t="s">
        <v>724</v>
      </c>
      <c r="D150" s="58" t="s">
        <v>849</v>
      </c>
      <c r="E150" s="61">
        <v>44586</v>
      </c>
      <c r="F150" s="104" t="s">
        <v>687</v>
      </c>
      <c r="G150" s="104" t="s">
        <v>844</v>
      </c>
      <c r="H150" s="60" t="s">
        <v>649</v>
      </c>
      <c r="I150" s="104">
        <v>1</v>
      </c>
      <c r="J150" s="104">
        <v>2</v>
      </c>
      <c r="K150" s="104">
        <v>6.1</v>
      </c>
      <c r="L150" s="104">
        <v>59</v>
      </c>
      <c r="M150" s="104">
        <v>53</v>
      </c>
      <c r="N150" s="104">
        <v>0</v>
      </c>
      <c r="O150" s="104">
        <v>52</v>
      </c>
      <c r="P150" s="71" t="s">
        <v>650</v>
      </c>
      <c r="Q150" s="104" t="s">
        <v>850</v>
      </c>
      <c r="R150" s="107">
        <v>216</v>
      </c>
      <c r="S150" s="90">
        <v>3200000000</v>
      </c>
      <c r="T150" s="90" t="s">
        <v>652</v>
      </c>
      <c r="U150" s="95" t="s">
        <v>653</v>
      </c>
    </row>
    <row r="151" spans="1:21" ht="15.75" customHeight="1">
      <c r="A151" s="108">
        <v>6</v>
      </c>
      <c r="B151" s="75" t="s">
        <v>644</v>
      </c>
      <c r="C151" s="51" t="s">
        <v>724</v>
      </c>
      <c r="D151" s="109" t="s">
        <v>849</v>
      </c>
      <c r="E151" s="110">
        <v>44586</v>
      </c>
      <c r="F151" s="51" t="s">
        <v>687</v>
      </c>
      <c r="G151" s="51" t="s">
        <v>844</v>
      </c>
      <c r="H151" s="51" t="s">
        <v>649</v>
      </c>
      <c r="I151" s="51">
        <v>4</v>
      </c>
      <c r="J151" s="51">
        <v>9</v>
      </c>
      <c r="K151" s="51">
        <v>5.3</v>
      </c>
      <c r="L151" s="51">
        <v>32</v>
      </c>
      <c r="M151" s="51">
        <v>29</v>
      </c>
      <c r="N151" s="51">
        <v>0</v>
      </c>
      <c r="O151" s="51">
        <v>29</v>
      </c>
      <c r="P151" s="78" t="s">
        <v>650</v>
      </c>
      <c r="Q151" s="51" t="s">
        <v>851</v>
      </c>
      <c r="R151" s="111">
        <v>117</v>
      </c>
      <c r="S151" s="75">
        <v>3200000000</v>
      </c>
      <c r="T151" s="75" t="s">
        <v>652</v>
      </c>
      <c r="U151" s="73" t="s">
        <v>653</v>
      </c>
    </row>
    <row r="152" spans="1:21" ht="15.75" customHeight="1">
      <c r="A152" s="108">
        <v>7</v>
      </c>
      <c r="B152" s="75" t="s">
        <v>644</v>
      </c>
      <c r="C152" s="51" t="s">
        <v>724</v>
      </c>
      <c r="D152" s="109" t="s">
        <v>849</v>
      </c>
      <c r="E152" s="110">
        <v>44586</v>
      </c>
      <c r="F152" s="51" t="s">
        <v>687</v>
      </c>
      <c r="G152" s="51" t="s">
        <v>844</v>
      </c>
      <c r="H152" s="51" t="s">
        <v>649</v>
      </c>
      <c r="I152" s="51">
        <v>4</v>
      </c>
      <c r="J152" s="51">
        <v>13</v>
      </c>
      <c r="K152" s="51">
        <v>0.5</v>
      </c>
      <c r="L152" s="51">
        <v>11</v>
      </c>
      <c r="M152" s="51">
        <v>10</v>
      </c>
      <c r="N152" s="51">
        <v>0</v>
      </c>
      <c r="O152" s="51">
        <v>10</v>
      </c>
      <c r="P152" s="78" t="s">
        <v>650</v>
      </c>
      <c r="Q152" s="51" t="s">
        <v>852</v>
      </c>
      <c r="R152" s="111">
        <v>41</v>
      </c>
      <c r="S152" s="75">
        <v>3200000000</v>
      </c>
      <c r="T152" s="75" t="s">
        <v>652</v>
      </c>
      <c r="U152" s="73" t="s">
        <v>653</v>
      </c>
    </row>
    <row r="153" spans="1:21" ht="15.75" customHeight="1">
      <c r="A153" s="108">
        <v>8</v>
      </c>
      <c r="B153" s="75" t="s">
        <v>644</v>
      </c>
      <c r="C153" s="51" t="s">
        <v>724</v>
      </c>
      <c r="D153" s="109" t="s">
        <v>849</v>
      </c>
      <c r="E153" s="110">
        <v>44586</v>
      </c>
      <c r="F153" s="51" t="s">
        <v>687</v>
      </c>
      <c r="G153" s="51" t="s">
        <v>844</v>
      </c>
      <c r="H153" s="51" t="s">
        <v>649</v>
      </c>
      <c r="I153" s="51">
        <v>8</v>
      </c>
      <c r="J153" s="51">
        <v>32</v>
      </c>
      <c r="K153" s="51">
        <v>0.5</v>
      </c>
      <c r="L153" s="51">
        <v>11</v>
      </c>
      <c r="M153" s="51">
        <v>10</v>
      </c>
      <c r="N153" s="51">
        <v>0</v>
      </c>
      <c r="O153" s="51">
        <v>10</v>
      </c>
      <c r="P153" s="78" t="s">
        <v>650</v>
      </c>
      <c r="Q153" s="51" t="s">
        <v>853</v>
      </c>
      <c r="R153" s="111">
        <v>52</v>
      </c>
      <c r="S153" s="75">
        <v>3200000000</v>
      </c>
      <c r="T153" s="75" t="s">
        <v>652</v>
      </c>
      <c r="U153" s="73" t="s">
        <v>653</v>
      </c>
    </row>
    <row r="154" spans="1:21" ht="15.75" customHeight="1">
      <c r="A154" s="108">
        <v>9</v>
      </c>
      <c r="B154" s="75" t="s">
        <v>644</v>
      </c>
      <c r="C154" s="51" t="s">
        <v>724</v>
      </c>
      <c r="D154" s="109" t="s">
        <v>849</v>
      </c>
      <c r="E154" s="110">
        <v>44586</v>
      </c>
      <c r="F154" s="51" t="s">
        <v>687</v>
      </c>
      <c r="G154" s="51" t="s">
        <v>844</v>
      </c>
      <c r="H154" s="51" t="s">
        <v>649</v>
      </c>
      <c r="I154" s="51">
        <v>25</v>
      </c>
      <c r="J154" s="51">
        <v>10</v>
      </c>
      <c r="K154" s="51">
        <v>3.8</v>
      </c>
      <c r="L154" s="51">
        <v>31</v>
      </c>
      <c r="M154" s="51">
        <v>28</v>
      </c>
      <c r="N154" s="51">
        <v>0</v>
      </c>
      <c r="O154" s="51">
        <v>27</v>
      </c>
      <c r="P154" s="78" t="s">
        <v>650</v>
      </c>
      <c r="Q154" s="51" t="s">
        <v>854</v>
      </c>
      <c r="R154" s="111">
        <v>113</v>
      </c>
      <c r="S154" s="75">
        <v>3200000000</v>
      </c>
      <c r="T154" s="75" t="s">
        <v>652</v>
      </c>
      <c r="U154" s="73" t="s">
        <v>653</v>
      </c>
    </row>
    <row r="155" spans="1:21" ht="15.75" customHeight="1">
      <c r="A155" s="108">
        <v>10</v>
      </c>
      <c r="B155" s="75" t="s">
        <v>644</v>
      </c>
      <c r="C155" s="51" t="s">
        <v>724</v>
      </c>
      <c r="D155" s="109" t="s">
        <v>849</v>
      </c>
      <c r="E155" s="110">
        <v>44586</v>
      </c>
      <c r="F155" s="51" t="s">
        <v>687</v>
      </c>
      <c r="G155" s="51" t="s">
        <v>844</v>
      </c>
      <c r="H155" s="51" t="s">
        <v>649</v>
      </c>
      <c r="I155" s="51">
        <v>42</v>
      </c>
      <c r="J155" s="51">
        <v>13</v>
      </c>
      <c r="K155" s="51">
        <v>1.7</v>
      </c>
      <c r="L155" s="51">
        <v>23</v>
      </c>
      <c r="M155" s="51">
        <v>21</v>
      </c>
      <c r="N155" s="51">
        <v>0</v>
      </c>
      <c r="O155" s="51">
        <v>21</v>
      </c>
      <c r="P155" s="78" t="s">
        <v>650</v>
      </c>
      <c r="Q155" s="51" t="s">
        <v>855</v>
      </c>
      <c r="R155" s="111">
        <v>94</v>
      </c>
      <c r="S155" s="75">
        <v>3200000000</v>
      </c>
      <c r="T155" s="75" t="s">
        <v>652</v>
      </c>
      <c r="U155" s="73" t="s">
        <v>653</v>
      </c>
    </row>
    <row r="156" spans="1:21" ht="15.75" customHeight="1">
      <c r="A156" s="108">
        <v>11</v>
      </c>
      <c r="B156" s="75" t="s">
        <v>644</v>
      </c>
      <c r="C156" s="51" t="s">
        <v>724</v>
      </c>
      <c r="D156" s="109" t="s">
        <v>849</v>
      </c>
      <c r="E156" s="110">
        <v>44586</v>
      </c>
      <c r="F156" s="51" t="s">
        <v>687</v>
      </c>
      <c r="G156" s="51" t="s">
        <v>844</v>
      </c>
      <c r="H156" s="51" t="s">
        <v>649</v>
      </c>
      <c r="I156" s="51">
        <v>43</v>
      </c>
      <c r="J156" s="51">
        <v>13</v>
      </c>
      <c r="K156" s="51">
        <v>2.7</v>
      </c>
      <c r="L156" s="51">
        <v>48</v>
      </c>
      <c r="M156" s="51">
        <v>44</v>
      </c>
      <c r="N156" s="51">
        <v>0</v>
      </c>
      <c r="O156" s="51">
        <v>44</v>
      </c>
      <c r="P156" s="78" t="s">
        <v>650</v>
      </c>
      <c r="Q156" s="51" t="s">
        <v>856</v>
      </c>
      <c r="R156" s="111">
        <v>179</v>
      </c>
      <c r="S156" s="75">
        <v>3200000000</v>
      </c>
      <c r="T156" s="75" t="s">
        <v>652</v>
      </c>
      <c r="U156" s="73" t="s">
        <v>653</v>
      </c>
    </row>
    <row r="157" spans="1:21" ht="15.75" customHeight="1" thickBot="1">
      <c r="A157" s="112">
        <v>12</v>
      </c>
      <c r="B157" s="81" t="s">
        <v>644</v>
      </c>
      <c r="C157" s="113" t="s">
        <v>724</v>
      </c>
      <c r="D157" s="114" t="s">
        <v>849</v>
      </c>
      <c r="E157" s="115">
        <v>44586</v>
      </c>
      <c r="F157" s="113" t="s">
        <v>687</v>
      </c>
      <c r="G157" s="113" t="s">
        <v>844</v>
      </c>
      <c r="H157" s="113" t="s">
        <v>649</v>
      </c>
      <c r="I157" s="113">
        <v>43</v>
      </c>
      <c r="J157" s="113">
        <v>15</v>
      </c>
      <c r="K157" s="113">
        <v>1.5</v>
      </c>
      <c r="L157" s="113">
        <v>14</v>
      </c>
      <c r="M157" s="113">
        <v>13</v>
      </c>
      <c r="N157" s="113">
        <v>0</v>
      </c>
      <c r="O157" s="113">
        <v>13</v>
      </c>
      <c r="P157" s="85" t="s">
        <v>650</v>
      </c>
      <c r="Q157" s="113" t="s">
        <v>857</v>
      </c>
      <c r="R157" s="116">
        <v>54</v>
      </c>
      <c r="S157" s="81">
        <v>3200000000</v>
      </c>
      <c r="T157" s="81" t="s">
        <v>652</v>
      </c>
      <c r="U157" s="86" t="s">
        <v>653</v>
      </c>
    </row>
    <row r="158" spans="1:21" ht="15.75" customHeight="1" thickBot="1">
      <c r="A158" s="344" t="s">
        <v>29</v>
      </c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345"/>
      <c r="R158" s="345"/>
      <c r="S158" s="345"/>
      <c r="T158" s="345"/>
      <c r="U158" s="346"/>
    </row>
    <row r="159" spans="1:21" ht="15.75" customHeight="1">
      <c r="A159" s="129">
        <v>1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58"/>
      <c r="Q159" s="60"/>
      <c r="R159" s="130"/>
      <c r="S159" s="60"/>
      <c r="T159" s="60"/>
      <c r="U159" s="131"/>
    </row>
    <row r="160" spans="1:21" ht="15.75" customHeight="1">
      <c r="A160" s="108">
        <v>2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109"/>
      <c r="Q160" s="51"/>
      <c r="R160" s="111"/>
      <c r="S160" s="51"/>
      <c r="T160" s="51"/>
      <c r="U160" s="132"/>
    </row>
    <row r="161" spans="1:21" ht="15.75" customHeight="1" thickBot="1">
      <c r="A161" s="124">
        <v>3</v>
      </c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57"/>
      <c r="Q161" s="62"/>
      <c r="R161" s="126"/>
      <c r="S161" s="62"/>
      <c r="T161" s="62"/>
      <c r="U161" s="133"/>
    </row>
    <row r="162" spans="1:21" ht="15.75" customHeight="1" thickBot="1">
      <c r="A162" s="344" t="s">
        <v>30</v>
      </c>
      <c r="B162" s="354"/>
      <c r="C162" s="354"/>
      <c r="D162" s="354"/>
      <c r="E162" s="354"/>
      <c r="F162" s="354"/>
      <c r="G162" s="354"/>
      <c r="H162" s="354"/>
      <c r="I162" s="354"/>
      <c r="J162" s="354"/>
      <c r="K162" s="354"/>
      <c r="L162" s="354"/>
      <c r="M162" s="354"/>
      <c r="N162" s="354"/>
      <c r="O162" s="354"/>
      <c r="P162" s="354"/>
      <c r="Q162" s="354"/>
      <c r="R162" s="354"/>
      <c r="S162" s="354"/>
      <c r="T162" s="354"/>
      <c r="U162" s="355"/>
    </row>
    <row r="163" spans="1:21" ht="15.75" customHeight="1">
      <c r="A163" s="129">
        <v>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58"/>
      <c r="Q163" s="60"/>
      <c r="R163" s="130"/>
      <c r="S163" s="60"/>
      <c r="T163" s="60"/>
      <c r="U163" s="131"/>
    </row>
    <row r="164" spans="1:21" ht="15.75" customHeight="1">
      <c r="A164" s="108">
        <v>2</v>
      </c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109"/>
      <c r="Q164" s="51"/>
      <c r="R164" s="111"/>
      <c r="S164" s="51"/>
      <c r="T164" s="51"/>
      <c r="U164" s="132"/>
    </row>
    <row r="165" spans="1:21" ht="15.75" customHeight="1" thickBot="1">
      <c r="A165" s="124">
        <v>3</v>
      </c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57"/>
      <c r="Q165" s="62"/>
      <c r="R165" s="126"/>
      <c r="S165" s="62"/>
      <c r="T165" s="62"/>
      <c r="U165" s="133"/>
    </row>
    <row r="166" spans="1:21" ht="15.75" customHeight="1" thickBot="1">
      <c r="A166" s="351" t="s">
        <v>858</v>
      </c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60"/>
    </row>
    <row r="167" spans="1:21" ht="15.75" customHeight="1">
      <c r="A167" s="129">
        <v>1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58"/>
      <c r="Q167" s="60"/>
      <c r="R167" s="130"/>
      <c r="S167" s="60"/>
      <c r="T167" s="60"/>
      <c r="U167" s="131"/>
    </row>
    <row r="168" spans="1:21" ht="15.75" customHeight="1">
      <c r="A168" s="108">
        <v>2</v>
      </c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109"/>
      <c r="Q168" s="51"/>
      <c r="R168" s="111"/>
      <c r="S168" s="51"/>
      <c r="T168" s="51"/>
      <c r="U168" s="132"/>
    </row>
    <row r="169" spans="1:21" ht="15.75" customHeight="1" thickBot="1">
      <c r="A169" s="124">
        <v>3</v>
      </c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57"/>
      <c r="Q169" s="62"/>
      <c r="R169" s="126"/>
      <c r="S169" s="62"/>
      <c r="T169" s="62"/>
      <c r="U169" s="133"/>
    </row>
    <row r="170" spans="1:21" ht="15.75" customHeight="1" thickBot="1">
      <c r="A170" s="344" t="s">
        <v>31</v>
      </c>
      <c r="B170" s="345"/>
      <c r="C170" s="345"/>
      <c r="D170" s="345"/>
      <c r="E170" s="345"/>
      <c r="F170" s="345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345"/>
      <c r="R170" s="345"/>
      <c r="S170" s="345"/>
      <c r="T170" s="345"/>
      <c r="U170" s="346"/>
    </row>
    <row r="171" spans="1:21" ht="15.75" customHeight="1">
      <c r="A171" s="129">
        <v>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58"/>
      <c r="Q171" s="60"/>
      <c r="R171" s="130"/>
      <c r="S171" s="60"/>
      <c r="T171" s="60"/>
      <c r="U171" s="131"/>
    </row>
    <row r="172" spans="1:21" ht="15.75" customHeight="1">
      <c r="A172" s="108">
        <v>2</v>
      </c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109"/>
      <c r="Q172" s="51"/>
      <c r="R172" s="111"/>
      <c r="S172" s="51"/>
      <c r="T172" s="51"/>
      <c r="U172" s="132"/>
    </row>
    <row r="173" spans="1:21" ht="15.75" customHeight="1" thickBot="1">
      <c r="A173" s="112">
        <v>3</v>
      </c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4"/>
      <c r="Q173" s="113"/>
      <c r="R173" s="116"/>
      <c r="S173" s="113"/>
      <c r="T173" s="113"/>
      <c r="U173" s="134"/>
    </row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0">
    <mergeCell ref="A170:U170"/>
    <mergeCell ref="A7:U7"/>
    <mergeCell ref="H4:H5"/>
    <mergeCell ref="I4:I5"/>
    <mergeCell ref="K4:K5"/>
    <mergeCell ref="J4:J5"/>
    <mergeCell ref="A63:U63"/>
    <mergeCell ref="A82:U82"/>
    <mergeCell ref="A94:U94"/>
    <mergeCell ref="A103:U103"/>
    <mergeCell ref="A145:U145"/>
    <mergeCell ref="A158:U158"/>
    <mergeCell ref="A162:U162"/>
    <mergeCell ref="A166:U166"/>
    <mergeCell ref="Q4:Q5"/>
    <mergeCell ref="A4:A5"/>
    <mergeCell ref="A1:U3"/>
    <mergeCell ref="T4:T5"/>
    <mergeCell ref="U4:U5"/>
    <mergeCell ref="S4:S5"/>
    <mergeCell ref="L4:M4"/>
    <mergeCell ref="R4:R5"/>
    <mergeCell ref="B4:B5"/>
    <mergeCell ref="C4:C5"/>
    <mergeCell ref="D4:D5"/>
    <mergeCell ref="N4:O4"/>
    <mergeCell ref="P4:P5"/>
    <mergeCell ref="E4:E5"/>
    <mergeCell ref="F4:F5"/>
    <mergeCell ref="G4:G5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9"/>
  <sheetViews>
    <sheetView topLeftCell="J31" workbookViewId="0">
      <selection activeCell="Q48" sqref="Q48"/>
    </sheetView>
  </sheetViews>
  <sheetFormatPr defaultColWidth="11.25" defaultRowHeight="15" customHeight="1"/>
  <cols>
    <col min="1" max="1" width="6.75" customWidth="1"/>
    <col min="2" max="2" width="15.5" customWidth="1"/>
    <col min="3" max="3" width="18.25" customWidth="1"/>
    <col min="4" max="4" width="16.25" customWidth="1"/>
    <col min="5" max="5" width="14.375" customWidth="1"/>
    <col min="6" max="6" width="16.125" customWidth="1"/>
    <col min="7" max="7" width="17.75" customWidth="1"/>
    <col min="8" max="8" width="12.5" customWidth="1"/>
    <col min="9" max="15" width="6.75" customWidth="1"/>
    <col min="16" max="16" width="12.5" customWidth="1"/>
    <col min="17" max="17" width="22.125" customWidth="1"/>
    <col min="18" max="18" width="14.625" customWidth="1"/>
    <col min="19" max="19" width="14" customWidth="1"/>
    <col min="20" max="20" width="11.75" customWidth="1"/>
    <col min="21" max="21" width="14.12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337" t="s">
        <v>23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</row>
    <row r="8" spans="1:21" ht="15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5.75" customHeight="1">
      <c r="A9" s="384" t="s">
        <v>24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5"/>
      <c r="R9" s="385"/>
      <c r="S9" s="385"/>
      <c r="T9" s="385"/>
      <c r="U9" s="386"/>
    </row>
    <row r="10" spans="1:21" ht="15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5.75" customHeight="1">
      <c r="A11" s="384" t="s">
        <v>25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6"/>
    </row>
    <row r="12" spans="1:21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5.75" customHeight="1">
      <c r="A13" s="384" t="s">
        <v>26</v>
      </c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6"/>
    </row>
    <row r="14" spans="1:21" ht="15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5.75" customHeight="1">
      <c r="A15" s="384" t="s">
        <v>618</v>
      </c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6"/>
    </row>
    <row r="16" spans="1:21" ht="15.75" customHeight="1">
      <c r="A16" s="51">
        <v>1</v>
      </c>
      <c r="B16" s="367" t="s">
        <v>619</v>
      </c>
      <c r="C16" s="51" t="s">
        <v>620</v>
      </c>
      <c r="D16" s="381" t="s">
        <v>621</v>
      </c>
      <c r="E16" s="361">
        <v>44588</v>
      </c>
      <c r="F16" s="51">
        <v>3</v>
      </c>
      <c r="G16" s="52" t="s">
        <v>622</v>
      </c>
      <c r="H16" s="51" t="s">
        <v>623</v>
      </c>
      <c r="I16" s="51">
        <v>106</v>
      </c>
      <c r="J16" s="51">
        <v>14</v>
      </c>
      <c r="K16" s="51">
        <v>12.5</v>
      </c>
      <c r="L16" s="51">
        <v>465</v>
      </c>
      <c r="M16" s="51">
        <v>387</v>
      </c>
      <c r="N16" s="51">
        <v>18</v>
      </c>
      <c r="O16" s="51">
        <v>369</v>
      </c>
      <c r="P16" s="51"/>
      <c r="Q16" s="53" t="s">
        <v>2716</v>
      </c>
      <c r="R16" s="51">
        <v>3324</v>
      </c>
      <c r="S16" s="51"/>
      <c r="T16" s="51"/>
      <c r="U16" s="51" t="s">
        <v>624</v>
      </c>
    </row>
    <row r="17" spans="1:21" ht="15.75" customHeight="1">
      <c r="A17" s="51">
        <f>A16+1</f>
        <v>2</v>
      </c>
      <c r="B17" s="362"/>
      <c r="C17" s="51" t="s">
        <v>620</v>
      </c>
      <c r="D17" s="382"/>
      <c r="E17" s="370"/>
      <c r="F17" s="51">
        <v>3</v>
      </c>
      <c r="G17" s="52" t="s">
        <v>622</v>
      </c>
      <c r="H17" s="51" t="s">
        <v>623</v>
      </c>
      <c r="I17" s="51">
        <v>282</v>
      </c>
      <c r="J17" s="51">
        <v>1</v>
      </c>
      <c r="K17" s="51">
        <v>31.4</v>
      </c>
      <c r="L17" s="51">
        <v>1274</v>
      </c>
      <c r="M17" s="51">
        <v>1109</v>
      </c>
      <c r="N17" s="51">
        <v>208</v>
      </c>
      <c r="O17" s="51">
        <v>901</v>
      </c>
      <c r="P17" s="51"/>
      <c r="Q17" s="53" t="s">
        <v>2717</v>
      </c>
      <c r="R17" s="51">
        <v>22267</v>
      </c>
      <c r="S17" s="51"/>
      <c r="T17" s="51"/>
      <c r="U17" s="51" t="s">
        <v>624</v>
      </c>
    </row>
    <row r="18" spans="1:21" ht="15.75" customHeight="1">
      <c r="A18" s="51">
        <f t="shared" ref="A18:A36" si="0">A17+1</f>
        <v>3</v>
      </c>
      <c r="B18" s="362"/>
      <c r="C18" s="51" t="s">
        <v>625</v>
      </c>
      <c r="D18" s="381" t="s">
        <v>626</v>
      </c>
      <c r="E18" s="361">
        <v>44588</v>
      </c>
      <c r="F18" s="51">
        <v>3</v>
      </c>
      <c r="G18" s="52" t="s">
        <v>622</v>
      </c>
      <c r="H18" s="51" t="s">
        <v>623</v>
      </c>
      <c r="I18" s="51">
        <v>31</v>
      </c>
      <c r="J18" s="51">
        <v>6</v>
      </c>
      <c r="K18" s="51">
        <v>25.1</v>
      </c>
      <c r="L18" s="51">
        <v>2150</v>
      </c>
      <c r="M18" s="51">
        <v>1544</v>
      </c>
      <c r="N18" s="51">
        <v>69</v>
      </c>
      <c r="O18" s="51">
        <v>1475</v>
      </c>
      <c r="P18" s="51"/>
      <c r="Q18" s="53" t="s">
        <v>2718</v>
      </c>
      <c r="R18" s="51">
        <v>11809</v>
      </c>
      <c r="S18" s="51"/>
      <c r="T18" s="51"/>
      <c r="U18" s="51" t="s">
        <v>624</v>
      </c>
    </row>
    <row r="19" spans="1:21" ht="15.75" customHeight="1">
      <c r="A19" s="51">
        <f t="shared" si="0"/>
        <v>4</v>
      </c>
      <c r="B19" s="362"/>
      <c r="C19" s="51" t="s">
        <v>625</v>
      </c>
      <c r="D19" s="383"/>
      <c r="E19" s="362"/>
      <c r="F19" s="51">
        <v>3</v>
      </c>
      <c r="G19" s="52" t="s">
        <v>622</v>
      </c>
      <c r="H19" s="51" t="s">
        <v>623</v>
      </c>
      <c r="I19" s="51">
        <v>69</v>
      </c>
      <c r="J19" s="51">
        <v>14</v>
      </c>
      <c r="K19" s="51">
        <v>9.6999999999999993</v>
      </c>
      <c r="L19" s="51">
        <v>640</v>
      </c>
      <c r="M19" s="51">
        <v>489</v>
      </c>
      <c r="N19" s="51">
        <v>7</v>
      </c>
      <c r="O19" s="51">
        <v>482</v>
      </c>
      <c r="P19" s="51"/>
      <c r="Q19" s="53" t="s">
        <v>2719</v>
      </c>
      <c r="R19" s="51">
        <v>2608</v>
      </c>
      <c r="S19" s="51"/>
      <c r="T19" s="51"/>
      <c r="U19" s="51" t="s">
        <v>624</v>
      </c>
    </row>
    <row r="20" spans="1:21" ht="15.75" customHeight="1">
      <c r="A20" s="51">
        <f t="shared" si="0"/>
        <v>5</v>
      </c>
      <c r="B20" s="362"/>
      <c r="C20" s="51" t="s">
        <v>625</v>
      </c>
      <c r="D20" s="383"/>
      <c r="E20" s="362"/>
      <c r="F20" s="51">
        <v>3</v>
      </c>
      <c r="G20" s="52" t="s">
        <v>622</v>
      </c>
      <c r="H20" s="51" t="s">
        <v>623</v>
      </c>
      <c r="I20" s="51">
        <v>80</v>
      </c>
      <c r="J20" s="51">
        <v>15</v>
      </c>
      <c r="K20" s="51">
        <v>20.2</v>
      </c>
      <c r="L20" s="51">
        <v>993</v>
      </c>
      <c r="M20" s="51">
        <v>675</v>
      </c>
      <c r="N20" s="51">
        <v>0</v>
      </c>
      <c r="O20" s="51">
        <v>675</v>
      </c>
      <c r="P20" s="51"/>
      <c r="Q20" s="53" t="s">
        <v>2720</v>
      </c>
      <c r="R20" s="51">
        <v>2778</v>
      </c>
      <c r="S20" s="51"/>
      <c r="T20" s="51"/>
      <c r="U20" s="51" t="s">
        <v>624</v>
      </c>
    </row>
    <row r="21" spans="1:21" ht="15.75" customHeight="1">
      <c r="A21" s="51">
        <f t="shared" si="0"/>
        <v>6</v>
      </c>
      <c r="B21" s="362"/>
      <c r="C21" s="51" t="s">
        <v>625</v>
      </c>
      <c r="D21" s="383"/>
      <c r="E21" s="362"/>
      <c r="F21" s="51">
        <v>3</v>
      </c>
      <c r="G21" s="52" t="s">
        <v>622</v>
      </c>
      <c r="H21" s="51" t="s">
        <v>623</v>
      </c>
      <c r="I21" s="51">
        <v>119</v>
      </c>
      <c r="J21" s="51">
        <v>1</v>
      </c>
      <c r="K21" s="51">
        <v>4.7</v>
      </c>
      <c r="L21" s="51">
        <v>284</v>
      </c>
      <c r="M21" s="51">
        <v>217</v>
      </c>
      <c r="N21" s="51">
        <v>2</v>
      </c>
      <c r="O21" s="51">
        <v>209</v>
      </c>
      <c r="P21" s="51"/>
      <c r="Q21" s="53" t="s">
        <v>2721</v>
      </c>
      <c r="R21" s="51">
        <v>1053</v>
      </c>
      <c r="S21" s="51"/>
      <c r="T21" s="51"/>
      <c r="U21" s="51" t="s">
        <v>624</v>
      </c>
    </row>
    <row r="22" spans="1:21" ht="15.75" customHeight="1">
      <c r="A22" s="51">
        <f t="shared" si="0"/>
        <v>7</v>
      </c>
      <c r="B22" s="362"/>
      <c r="C22" s="51" t="s">
        <v>625</v>
      </c>
      <c r="D22" s="382"/>
      <c r="E22" s="363"/>
      <c r="F22" s="51">
        <v>3</v>
      </c>
      <c r="G22" s="52" t="s">
        <v>622</v>
      </c>
      <c r="H22" s="51" t="s">
        <v>623</v>
      </c>
      <c r="I22" s="51">
        <v>158</v>
      </c>
      <c r="J22" s="51">
        <v>9</v>
      </c>
      <c r="K22" s="51">
        <v>4</v>
      </c>
      <c r="L22" s="51">
        <v>275</v>
      </c>
      <c r="M22" s="51">
        <v>182</v>
      </c>
      <c r="N22" s="51">
        <v>1</v>
      </c>
      <c r="O22" s="51">
        <v>181</v>
      </c>
      <c r="P22" s="51"/>
      <c r="Q22" s="53" t="s">
        <v>2722</v>
      </c>
      <c r="R22" s="51">
        <v>854</v>
      </c>
      <c r="S22" s="51"/>
      <c r="T22" s="51"/>
      <c r="U22" s="51" t="s">
        <v>624</v>
      </c>
    </row>
    <row r="23" spans="1:21" ht="15.75" customHeight="1">
      <c r="A23" s="51">
        <f t="shared" si="0"/>
        <v>8</v>
      </c>
      <c r="B23" s="362"/>
      <c r="C23" s="51" t="s">
        <v>627</v>
      </c>
      <c r="D23" s="381" t="s">
        <v>628</v>
      </c>
      <c r="E23" s="381" t="s">
        <v>629</v>
      </c>
      <c r="F23" s="51">
        <v>3</v>
      </c>
      <c r="G23" s="52" t="s">
        <v>622</v>
      </c>
      <c r="H23" s="51" t="s">
        <v>623</v>
      </c>
      <c r="I23" s="51">
        <v>95</v>
      </c>
      <c r="J23" s="51">
        <v>3</v>
      </c>
      <c r="K23" s="51">
        <v>28.4</v>
      </c>
      <c r="L23" s="51">
        <v>1944</v>
      </c>
      <c r="M23" s="51">
        <v>1412</v>
      </c>
      <c r="N23" s="51">
        <v>148</v>
      </c>
      <c r="O23" s="51">
        <v>1264</v>
      </c>
      <c r="P23" s="51"/>
      <c r="Q23" s="53" t="s">
        <v>2723</v>
      </c>
      <c r="R23" s="51">
        <v>21199</v>
      </c>
      <c r="S23" s="51"/>
      <c r="T23" s="51"/>
      <c r="U23" s="51" t="s">
        <v>624</v>
      </c>
    </row>
    <row r="24" spans="1:21" ht="15.75" customHeight="1">
      <c r="A24" s="51">
        <f t="shared" si="0"/>
        <v>9</v>
      </c>
      <c r="B24" s="362"/>
      <c r="C24" s="51" t="s">
        <v>627</v>
      </c>
      <c r="D24" s="382"/>
      <c r="E24" s="382"/>
      <c r="F24" s="51">
        <v>3</v>
      </c>
      <c r="G24" s="52" t="s">
        <v>622</v>
      </c>
      <c r="H24" s="51" t="s">
        <v>623</v>
      </c>
      <c r="I24" s="51">
        <v>227</v>
      </c>
      <c r="J24" s="51">
        <v>14</v>
      </c>
      <c r="K24" s="51">
        <v>1.6</v>
      </c>
      <c r="L24" s="51">
        <v>82</v>
      </c>
      <c r="M24" s="51">
        <v>47</v>
      </c>
      <c r="N24" s="51">
        <v>5</v>
      </c>
      <c r="O24" s="51">
        <v>42</v>
      </c>
      <c r="P24" s="51"/>
      <c r="Q24" s="53" t="s">
        <v>2724</v>
      </c>
      <c r="R24" s="51">
        <v>772</v>
      </c>
      <c r="S24" s="51"/>
      <c r="T24" s="51"/>
      <c r="U24" s="51" t="s">
        <v>624</v>
      </c>
    </row>
    <row r="25" spans="1:21" ht="15.75" customHeight="1">
      <c r="A25" s="51">
        <f t="shared" si="0"/>
        <v>10</v>
      </c>
      <c r="B25" s="362"/>
      <c r="C25" s="51" t="s">
        <v>630</v>
      </c>
      <c r="D25" s="381" t="s">
        <v>631</v>
      </c>
      <c r="E25" s="361">
        <v>44588</v>
      </c>
      <c r="F25" s="51">
        <v>3</v>
      </c>
      <c r="G25" s="52" t="s">
        <v>622</v>
      </c>
      <c r="H25" s="51" t="s">
        <v>623</v>
      </c>
      <c r="I25" s="51">
        <v>174</v>
      </c>
      <c r="J25" s="51">
        <v>4</v>
      </c>
      <c r="K25" s="51">
        <v>11.1</v>
      </c>
      <c r="L25" s="51">
        <v>388</v>
      </c>
      <c r="M25" s="51">
        <v>304</v>
      </c>
      <c r="N25" s="51">
        <v>42</v>
      </c>
      <c r="O25" s="51">
        <v>262</v>
      </c>
      <c r="P25" s="51"/>
      <c r="Q25" s="53" t="s">
        <v>2725</v>
      </c>
      <c r="R25" s="51">
        <v>4408</v>
      </c>
      <c r="S25" s="51"/>
      <c r="T25" s="51"/>
      <c r="U25" s="51" t="s">
        <v>624</v>
      </c>
    </row>
    <row r="26" spans="1:21" ht="15.75" customHeight="1">
      <c r="A26" s="51">
        <f t="shared" si="0"/>
        <v>11</v>
      </c>
      <c r="B26" s="362"/>
      <c r="C26" s="51" t="s">
        <v>630</v>
      </c>
      <c r="D26" s="383"/>
      <c r="E26" s="362"/>
      <c r="F26" s="51">
        <v>3</v>
      </c>
      <c r="G26" s="52" t="s">
        <v>622</v>
      </c>
      <c r="H26" s="51" t="s">
        <v>623</v>
      </c>
      <c r="I26" s="51">
        <v>201</v>
      </c>
      <c r="J26" s="51">
        <v>8</v>
      </c>
      <c r="K26" s="51">
        <v>1.4</v>
      </c>
      <c r="L26" s="51">
        <v>41</v>
      </c>
      <c r="M26" s="51">
        <v>25</v>
      </c>
      <c r="N26" s="51">
        <v>0</v>
      </c>
      <c r="O26" s="51">
        <v>25</v>
      </c>
      <c r="P26" s="51"/>
      <c r="Q26" s="53" t="s">
        <v>2726</v>
      </c>
      <c r="R26" s="51">
        <v>105</v>
      </c>
      <c r="S26" s="51"/>
      <c r="T26" s="51"/>
      <c r="U26" s="51" t="s">
        <v>624</v>
      </c>
    </row>
    <row r="27" spans="1:21" ht="15.75" customHeight="1">
      <c r="A27" s="51">
        <f t="shared" si="0"/>
        <v>12</v>
      </c>
      <c r="B27" s="362"/>
      <c r="C27" s="51" t="s">
        <v>630</v>
      </c>
      <c r="D27" s="383"/>
      <c r="E27" s="362"/>
      <c r="F27" s="51">
        <v>3</v>
      </c>
      <c r="G27" s="52" t="s">
        <v>622</v>
      </c>
      <c r="H27" s="51" t="s">
        <v>623</v>
      </c>
      <c r="I27" s="51">
        <v>204</v>
      </c>
      <c r="J27" s="51">
        <v>11</v>
      </c>
      <c r="K27" s="51">
        <v>2.6</v>
      </c>
      <c r="L27" s="51">
        <v>99</v>
      </c>
      <c r="M27" s="51">
        <v>40</v>
      </c>
      <c r="N27" s="51">
        <v>0</v>
      </c>
      <c r="O27" s="51">
        <v>40</v>
      </c>
      <c r="P27" s="51"/>
      <c r="Q27" s="53" t="s">
        <v>2727</v>
      </c>
      <c r="R27" s="51">
        <v>183</v>
      </c>
      <c r="S27" s="51"/>
      <c r="T27" s="51"/>
      <c r="U27" s="51" t="s">
        <v>624</v>
      </c>
    </row>
    <row r="28" spans="1:21" ht="15.75" customHeight="1">
      <c r="A28" s="51">
        <f t="shared" si="0"/>
        <v>13</v>
      </c>
      <c r="B28" s="362"/>
      <c r="C28" s="51" t="s">
        <v>630</v>
      </c>
      <c r="D28" s="383"/>
      <c r="E28" s="362"/>
      <c r="F28" s="51">
        <v>3</v>
      </c>
      <c r="G28" s="52" t="s">
        <v>622</v>
      </c>
      <c r="H28" s="51" t="s">
        <v>623</v>
      </c>
      <c r="I28" s="51">
        <v>204</v>
      </c>
      <c r="J28" s="51">
        <v>14</v>
      </c>
      <c r="K28" s="51">
        <v>3.3</v>
      </c>
      <c r="L28" s="51">
        <v>189</v>
      </c>
      <c r="M28" s="51">
        <v>101</v>
      </c>
      <c r="N28" s="51">
        <v>0</v>
      </c>
      <c r="O28" s="51">
        <v>101</v>
      </c>
      <c r="P28" s="51"/>
      <c r="Q28" s="53" t="s">
        <v>2728</v>
      </c>
      <c r="R28" s="51">
        <v>449</v>
      </c>
      <c r="S28" s="51"/>
      <c r="T28" s="51"/>
      <c r="U28" s="51" t="s">
        <v>624</v>
      </c>
    </row>
    <row r="29" spans="1:21" ht="15.75" customHeight="1">
      <c r="A29" s="51">
        <f t="shared" si="0"/>
        <v>14</v>
      </c>
      <c r="B29" s="362"/>
      <c r="C29" s="51" t="s">
        <v>630</v>
      </c>
      <c r="D29" s="383"/>
      <c r="E29" s="362"/>
      <c r="F29" s="51">
        <v>3</v>
      </c>
      <c r="G29" s="52" t="s">
        <v>622</v>
      </c>
      <c r="H29" s="51" t="s">
        <v>623</v>
      </c>
      <c r="I29" s="51">
        <v>249</v>
      </c>
      <c r="J29" s="51">
        <v>20</v>
      </c>
      <c r="K29" s="51">
        <v>11.3</v>
      </c>
      <c r="L29" s="51">
        <v>381</v>
      </c>
      <c r="M29" s="51">
        <v>179</v>
      </c>
      <c r="N29" s="51">
        <v>0</v>
      </c>
      <c r="O29" s="51">
        <v>179</v>
      </c>
      <c r="P29" s="51"/>
      <c r="Q29" s="53" t="s">
        <v>2729</v>
      </c>
      <c r="R29" s="51">
        <v>735</v>
      </c>
      <c r="S29" s="51"/>
      <c r="T29" s="51"/>
      <c r="U29" s="51" t="s">
        <v>624</v>
      </c>
    </row>
    <row r="30" spans="1:21" ht="15.75" customHeight="1">
      <c r="A30" s="51">
        <f t="shared" si="0"/>
        <v>15</v>
      </c>
      <c r="B30" s="362"/>
      <c r="C30" s="51" t="s">
        <v>630</v>
      </c>
      <c r="D30" s="383"/>
      <c r="E30" s="362"/>
      <c r="F30" s="51">
        <v>3</v>
      </c>
      <c r="G30" s="52" t="s">
        <v>622</v>
      </c>
      <c r="H30" s="51" t="s">
        <v>623</v>
      </c>
      <c r="I30" s="51">
        <v>249</v>
      </c>
      <c r="J30" s="51">
        <v>22</v>
      </c>
      <c r="K30" s="51">
        <v>1.5</v>
      </c>
      <c r="L30" s="51">
        <v>74</v>
      </c>
      <c r="M30" s="51">
        <v>42</v>
      </c>
      <c r="N30" s="51">
        <v>0</v>
      </c>
      <c r="O30" s="51">
        <v>42</v>
      </c>
      <c r="P30" s="51"/>
      <c r="Q30" s="53" t="s">
        <v>2730</v>
      </c>
      <c r="R30" s="51">
        <v>171</v>
      </c>
      <c r="S30" s="51"/>
      <c r="T30" s="51"/>
      <c r="U30" s="51" t="s">
        <v>624</v>
      </c>
    </row>
    <row r="31" spans="1:21" ht="15.75" customHeight="1">
      <c r="A31" s="51">
        <f t="shared" si="0"/>
        <v>16</v>
      </c>
      <c r="B31" s="362"/>
      <c r="C31" s="51" t="s">
        <v>630</v>
      </c>
      <c r="D31" s="383"/>
      <c r="E31" s="362"/>
      <c r="F31" s="51">
        <v>3</v>
      </c>
      <c r="G31" s="52" t="s">
        <v>622</v>
      </c>
      <c r="H31" s="51" t="s">
        <v>623</v>
      </c>
      <c r="I31" s="51">
        <v>358</v>
      </c>
      <c r="J31" s="51">
        <v>2</v>
      </c>
      <c r="K31" s="51">
        <v>2.6</v>
      </c>
      <c r="L31" s="51">
        <v>127</v>
      </c>
      <c r="M31" s="51">
        <v>84</v>
      </c>
      <c r="N31" s="51">
        <v>0</v>
      </c>
      <c r="O31" s="51">
        <v>84</v>
      </c>
      <c r="P31" s="51"/>
      <c r="Q31" s="53" t="s">
        <v>2731</v>
      </c>
      <c r="R31" s="51">
        <v>344</v>
      </c>
      <c r="S31" s="51"/>
      <c r="T31" s="51"/>
      <c r="U31" s="51" t="s">
        <v>624</v>
      </c>
    </row>
    <row r="32" spans="1:21" ht="15.75" customHeight="1">
      <c r="A32" s="51">
        <f t="shared" si="0"/>
        <v>17</v>
      </c>
      <c r="B32" s="362"/>
      <c r="C32" s="51" t="s">
        <v>630</v>
      </c>
      <c r="D32" s="382"/>
      <c r="E32" s="363"/>
      <c r="F32" s="51">
        <v>3</v>
      </c>
      <c r="G32" s="52" t="s">
        <v>622</v>
      </c>
      <c r="H32" s="51" t="s">
        <v>623</v>
      </c>
      <c r="I32" s="51">
        <v>358</v>
      </c>
      <c r="J32" s="51">
        <v>3</v>
      </c>
      <c r="K32" s="51">
        <v>4.3</v>
      </c>
      <c r="L32" s="51">
        <v>184</v>
      </c>
      <c r="M32" s="51">
        <v>112</v>
      </c>
      <c r="N32" s="51">
        <v>0</v>
      </c>
      <c r="O32" s="51">
        <v>112</v>
      </c>
      <c r="P32" s="51"/>
      <c r="Q32" s="53" t="s">
        <v>2732</v>
      </c>
      <c r="R32" s="51">
        <v>461</v>
      </c>
      <c r="S32" s="51"/>
      <c r="T32" s="51"/>
      <c r="U32" s="51" t="s">
        <v>624</v>
      </c>
    </row>
    <row r="33" spans="1:21" ht="15.75" customHeight="1">
      <c r="A33" s="51">
        <f t="shared" si="0"/>
        <v>18</v>
      </c>
      <c r="B33" s="362"/>
      <c r="C33" s="51" t="s">
        <v>632</v>
      </c>
      <c r="D33" s="381" t="s">
        <v>633</v>
      </c>
      <c r="E33" s="361">
        <v>44588</v>
      </c>
      <c r="F33" s="51">
        <v>3</v>
      </c>
      <c r="G33" s="52" t="s">
        <v>622</v>
      </c>
      <c r="H33" s="51" t="s">
        <v>623</v>
      </c>
      <c r="I33" s="51">
        <v>20</v>
      </c>
      <c r="J33" s="51">
        <v>4</v>
      </c>
      <c r="K33" s="51">
        <v>12.1</v>
      </c>
      <c r="L33" s="51">
        <v>353</v>
      </c>
      <c r="M33" s="51">
        <v>247</v>
      </c>
      <c r="N33" s="51">
        <v>0</v>
      </c>
      <c r="O33" s="51">
        <v>247</v>
      </c>
      <c r="P33" s="51"/>
      <c r="Q33" s="53" t="s">
        <v>2733</v>
      </c>
      <c r="R33" s="51">
        <v>1015</v>
      </c>
      <c r="S33" s="51"/>
      <c r="T33" s="51"/>
      <c r="U33" s="51" t="s">
        <v>624</v>
      </c>
    </row>
    <row r="34" spans="1:21" ht="15.75" customHeight="1">
      <c r="A34" s="51">
        <f t="shared" si="0"/>
        <v>19</v>
      </c>
      <c r="B34" s="362"/>
      <c r="C34" s="51" t="s">
        <v>632</v>
      </c>
      <c r="D34" s="383"/>
      <c r="E34" s="362"/>
      <c r="F34" s="51">
        <v>3</v>
      </c>
      <c r="G34" s="52" t="s">
        <v>622</v>
      </c>
      <c r="H34" s="51" t="s">
        <v>623</v>
      </c>
      <c r="I34" s="51">
        <v>22</v>
      </c>
      <c r="J34" s="51">
        <v>6</v>
      </c>
      <c r="K34" s="51">
        <v>15.8</v>
      </c>
      <c r="L34" s="51">
        <v>455</v>
      </c>
      <c r="M34" s="51">
        <v>333</v>
      </c>
      <c r="N34" s="51">
        <v>0</v>
      </c>
      <c r="O34" s="51">
        <v>333</v>
      </c>
      <c r="P34" s="51"/>
      <c r="Q34" s="53" t="s">
        <v>2734</v>
      </c>
      <c r="R34" s="51">
        <v>1367</v>
      </c>
      <c r="S34" s="51"/>
      <c r="T34" s="51"/>
      <c r="U34" s="51" t="s">
        <v>624</v>
      </c>
    </row>
    <row r="35" spans="1:21" ht="15.75" customHeight="1">
      <c r="A35" s="51">
        <f t="shared" si="0"/>
        <v>20</v>
      </c>
      <c r="B35" s="362"/>
      <c r="C35" s="51" t="s">
        <v>632</v>
      </c>
      <c r="D35" s="382"/>
      <c r="E35" s="363"/>
      <c r="F35" s="51">
        <v>3</v>
      </c>
      <c r="G35" s="52" t="s">
        <v>622</v>
      </c>
      <c r="H35" s="51" t="s">
        <v>623</v>
      </c>
      <c r="I35" s="51">
        <v>233</v>
      </c>
      <c r="J35" s="51">
        <v>5</v>
      </c>
      <c r="K35" s="51">
        <v>16.100000000000001</v>
      </c>
      <c r="L35" s="51">
        <v>674</v>
      </c>
      <c r="M35" s="51">
        <v>435</v>
      </c>
      <c r="N35" s="51">
        <v>0</v>
      </c>
      <c r="O35" s="51">
        <v>435</v>
      </c>
      <c r="P35" s="51"/>
      <c r="Q35" s="53" t="s">
        <v>2735</v>
      </c>
      <c r="R35" s="51">
        <v>1780</v>
      </c>
      <c r="S35" s="51"/>
      <c r="T35" s="51"/>
      <c r="U35" s="51" t="s">
        <v>624</v>
      </c>
    </row>
    <row r="36" spans="1:21" ht="15.75" customHeight="1">
      <c r="A36" s="51">
        <f t="shared" si="0"/>
        <v>21</v>
      </c>
      <c r="B36" s="363"/>
      <c r="C36" s="54" t="s">
        <v>634</v>
      </c>
      <c r="D36" s="55"/>
      <c r="E36" s="54"/>
      <c r="F36" s="54"/>
      <c r="G36" s="54"/>
      <c r="H36" s="54"/>
      <c r="I36" s="54"/>
      <c r="J36" s="54"/>
      <c r="K36" s="54">
        <f>SUM(K16:K35)</f>
        <v>219.70000000000002</v>
      </c>
      <c r="L36" s="54">
        <f t="shared" ref="L36:O36" si="1">SUM(L16:L35)</f>
        <v>11072</v>
      </c>
      <c r="M36" s="54">
        <f t="shared" si="1"/>
        <v>7964</v>
      </c>
      <c r="N36" s="54">
        <f t="shared" si="1"/>
        <v>500</v>
      </c>
      <c r="O36" s="54">
        <f t="shared" si="1"/>
        <v>7458</v>
      </c>
      <c r="P36" s="54"/>
      <c r="Q36" s="54"/>
      <c r="R36" s="54">
        <f>SUM(R16:R35)</f>
        <v>77682</v>
      </c>
      <c r="S36" s="54"/>
      <c r="T36" s="54"/>
      <c r="U36" s="54"/>
    </row>
    <row r="37" spans="1:21" ht="15.75" customHeight="1">
      <c r="A37" s="364" t="s">
        <v>635</v>
      </c>
      <c r="B37" s="365"/>
      <c r="C37" s="365"/>
      <c r="D37" s="365"/>
      <c r="E37" s="365"/>
      <c r="F37" s="365"/>
      <c r="G37" s="365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6"/>
    </row>
    <row r="38" spans="1:21" ht="15.75" customHeight="1">
      <c r="A38" s="51">
        <f>A36+1</f>
        <v>22</v>
      </c>
      <c r="B38" s="367" t="s">
        <v>636</v>
      </c>
      <c r="C38" s="51" t="s">
        <v>620</v>
      </c>
      <c r="D38" s="368" t="s">
        <v>637</v>
      </c>
      <c r="E38" s="361">
        <v>44571</v>
      </c>
      <c r="F38" s="51">
        <v>3</v>
      </c>
      <c r="G38" s="53" t="s">
        <v>638</v>
      </c>
      <c r="H38" s="51" t="s">
        <v>623</v>
      </c>
      <c r="I38" s="51">
        <v>190</v>
      </c>
      <c r="J38" s="51">
        <v>3</v>
      </c>
      <c r="K38" s="51">
        <v>30.8</v>
      </c>
      <c r="L38" s="51">
        <v>542</v>
      </c>
      <c r="M38" s="51">
        <v>459</v>
      </c>
      <c r="N38" s="51">
        <v>0</v>
      </c>
      <c r="O38" s="51">
        <v>459</v>
      </c>
      <c r="P38" s="51"/>
      <c r="Q38" s="53" t="s">
        <v>2736</v>
      </c>
      <c r="R38" s="51">
        <v>1864</v>
      </c>
      <c r="S38" s="51"/>
      <c r="T38" s="51"/>
      <c r="U38" s="51" t="s">
        <v>624</v>
      </c>
    </row>
    <row r="39" spans="1:21" ht="15.75" customHeight="1">
      <c r="A39" s="51">
        <f>A38+1</f>
        <v>23</v>
      </c>
      <c r="B39" s="362"/>
      <c r="C39" s="51" t="s">
        <v>620</v>
      </c>
      <c r="D39" s="362"/>
      <c r="E39" s="369"/>
      <c r="F39" s="51">
        <v>3</v>
      </c>
      <c r="G39" s="53" t="s">
        <v>638</v>
      </c>
      <c r="H39" s="51" t="s">
        <v>623</v>
      </c>
      <c r="I39" s="51">
        <v>191</v>
      </c>
      <c r="J39" s="51">
        <v>5</v>
      </c>
      <c r="K39" s="51">
        <v>17.100000000000001</v>
      </c>
      <c r="L39" s="51">
        <v>492</v>
      </c>
      <c r="M39" s="51">
        <v>447</v>
      </c>
      <c r="N39" s="51">
        <v>0</v>
      </c>
      <c r="O39" s="51">
        <v>447</v>
      </c>
      <c r="P39" s="51"/>
      <c r="Q39" s="53" t="s">
        <v>2737</v>
      </c>
      <c r="R39" s="51">
        <v>1815</v>
      </c>
      <c r="S39" s="51"/>
      <c r="T39" s="51"/>
      <c r="U39" s="51" t="s">
        <v>624</v>
      </c>
    </row>
    <row r="40" spans="1:21" ht="15.75" customHeight="1">
      <c r="A40" s="51">
        <f t="shared" ref="A40:A63" si="2">A39+1</f>
        <v>24</v>
      </c>
      <c r="B40" s="362"/>
      <c r="C40" s="51" t="s">
        <v>620</v>
      </c>
      <c r="D40" s="362"/>
      <c r="E40" s="369"/>
      <c r="F40" s="51">
        <v>3</v>
      </c>
      <c r="G40" s="53" t="s">
        <v>638</v>
      </c>
      <c r="H40" s="51" t="s">
        <v>623</v>
      </c>
      <c r="I40" s="51">
        <v>246</v>
      </c>
      <c r="J40" s="51">
        <v>10</v>
      </c>
      <c r="K40" s="51">
        <v>1.2</v>
      </c>
      <c r="L40" s="51">
        <v>40</v>
      </c>
      <c r="M40" s="51">
        <v>35</v>
      </c>
      <c r="N40" s="51">
        <v>0</v>
      </c>
      <c r="O40" s="51">
        <v>35</v>
      </c>
      <c r="P40" s="51"/>
      <c r="Q40" s="53" t="s">
        <v>2738</v>
      </c>
      <c r="R40" s="51">
        <v>141</v>
      </c>
      <c r="S40" s="51"/>
      <c r="T40" s="51" t="s">
        <v>639</v>
      </c>
      <c r="U40" s="51" t="s">
        <v>624</v>
      </c>
    </row>
    <row r="41" spans="1:21" ht="15.75" customHeight="1">
      <c r="A41" s="51">
        <f t="shared" si="2"/>
        <v>25</v>
      </c>
      <c r="B41" s="362"/>
      <c r="C41" s="51" t="s">
        <v>620</v>
      </c>
      <c r="D41" s="363"/>
      <c r="E41" s="370"/>
      <c r="F41" s="51">
        <v>3</v>
      </c>
      <c r="G41" s="53" t="s">
        <v>638</v>
      </c>
      <c r="H41" s="51" t="s">
        <v>623</v>
      </c>
      <c r="I41" s="51">
        <v>328</v>
      </c>
      <c r="J41" s="51">
        <v>1</v>
      </c>
      <c r="K41" s="51">
        <v>20</v>
      </c>
      <c r="L41" s="51">
        <v>522</v>
      </c>
      <c r="M41" s="51">
        <v>479</v>
      </c>
      <c r="N41" s="51">
        <v>0</v>
      </c>
      <c r="O41" s="51">
        <v>479</v>
      </c>
      <c r="P41" s="51"/>
      <c r="Q41" s="53" t="s">
        <v>2739</v>
      </c>
      <c r="R41" s="51">
        <v>1949</v>
      </c>
      <c r="S41" s="51"/>
      <c r="T41" s="51"/>
      <c r="U41" s="51" t="s">
        <v>624</v>
      </c>
    </row>
    <row r="42" spans="1:21" ht="15.75" customHeight="1">
      <c r="A42" s="51">
        <f t="shared" si="2"/>
        <v>26</v>
      </c>
      <c r="B42" s="362"/>
      <c r="C42" s="51" t="s">
        <v>625</v>
      </c>
      <c r="D42" s="368" t="s">
        <v>640</v>
      </c>
      <c r="E42" s="361">
        <v>44571</v>
      </c>
      <c r="F42" s="51">
        <v>3</v>
      </c>
      <c r="G42" s="53" t="s">
        <v>638</v>
      </c>
      <c r="H42" s="51" t="s">
        <v>623</v>
      </c>
      <c r="I42" s="51">
        <v>7</v>
      </c>
      <c r="J42" s="51">
        <v>7</v>
      </c>
      <c r="K42" s="51">
        <v>5.3</v>
      </c>
      <c r="L42" s="51">
        <v>78</v>
      </c>
      <c r="M42" s="51">
        <v>63</v>
      </c>
      <c r="N42" s="51">
        <v>0</v>
      </c>
      <c r="O42" s="51">
        <v>63</v>
      </c>
      <c r="P42" s="51"/>
      <c r="Q42" s="53" t="s">
        <v>2740</v>
      </c>
      <c r="R42" s="51">
        <v>257</v>
      </c>
      <c r="S42" s="51"/>
      <c r="T42" s="51" t="s">
        <v>639</v>
      </c>
      <c r="U42" s="51" t="s">
        <v>624</v>
      </c>
    </row>
    <row r="43" spans="1:21" ht="15.75" customHeight="1">
      <c r="A43" s="51">
        <f t="shared" si="2"/>
        <v>27</v>
      </c>
      <c r="B43" s="362"/>
      <c r="C43" s="51" t="s">
        <v>625</v>
      </c>
      <c r="D43" s="362"/>
      <c r="E43" s="362"/>
      <c r="F43" s="51">
        <v>3</v>
      </c>
      <c r="G43" s="53" t="s">
        <v>638</v>
      </c>
      <c r="H43" s="51" t="s">
        <v>623</v>
      </c>
      <c r="I43" s="51">
        <v>9</v>
      </c>
      <c r="J43" s="51">
        <v>6</v>
      </c>
      <c r="K43" s="51">
        <v>3.2</v>
      </c>
      <c r="L43" s="51">
        <v>62</v>
      </c>
      <c r="M43" s="51">
        <v>44</v>
      </c>
      <c r="N43" s="51">
        <v>0</v>
      </c>
      <c r="O43" s="51">
        <v>44</v>
      </c>
      <c r="P43" s="51"/>
      <c r="Q43" s="53" t="s">
        <v>2741</v>
      </c>
      <c r="R43" s="51">
        <v>179</v>
      </c>
      <c r="S43" s="51"/>
      <c r="T43" s="51"/>
      <c r="U43" s="51" t="s">
        <v>624</v>
      </c>
    </row>
    <row r="44" spans="1:21" ht="15.75" customHeight="1">
      <c r="A44" s="51">
        <f t="shared" si="2"/>
        <v>28</v>
      </c>
      <c r="B44" s="362"/>
      <c r="C44" s="51" t="s">
        <v>625</v>
      </c>
      <c r="D44" s="362"/>
      <c r="E44" s="362"/>
      <c r="F44" s="51">
        <v>3</v>
      </c>
      <c r="G44" s="53" t="s">
        <v>638</v>
      </c>
      <c r="H44" s="51" t="s">
        <v>623</v>
      </c>
      <c r="I44" s="51">
        <v>33</v>
      </c>
      <c r="J44" s="51">
        <v>1</v>
      </c>
      <c r="K44" s="51">
        <v>11.4</v>
      </c>
      <c r="L44" s="51">
        <v>191</v>
      </c>
      <c r="M44" s="51">
        <v>158</v>
      </c>
      <c r="N44" s="51">
        <v>0</v>
      </c>
      <c r="O44" s="51">
        <v>158</v>
      </c>
      <c r="P44" s="51"/>
      <c r="Q44" s="53" t="s">
        <v>2742</v>
      </c>
      <c r="R44" s="51">
        <v>635</v>
      </c>
      <c r="S44" s="51"/>
      <c r="T44" s="51"/>
      <c r="U44" s="51" t="s">
        <v>624</v>
      </c>
    </row>
    <row r="45" spans="1:21" ht="15.75" customHeight="1">
      <c r="A45" s="51">
        <f t="shared" si="2"/>
        <v>29</v>
      </c>
      <c r="B45" s="362"/>
      <c r="C45" s="51" t="s">
        <v>625</v>
      </c>
      <c r="D45" s="362"/>
      <c r="E45" s="362"/>
      <c r="F45" s="51">
        <v>3</v>
      </c>
      <c r="G45" s="53" t="s">
        <v>638</v>
      </c>
      <c r="H45" s="51" t="s">
        <v>623</v>
      </c>
      <c r="I45" s="51">
        <v>34</v>
      </c>
      <c r="J45" s="51">
        <v>3</v>
      </c>
      <c r="K45" s="51">
        <v>8.8000000000000007</v>
      </c>
      <c r="L45" s="51">
        <v>129</v>
      </c>
      <c r="M45" s="51">
        <v>99</v>
      </c>
      <c r="N45" s="51">
        <v>0</v>
      </c>
      <c r="O45" s="51">
        <v>99</v>
      </c>
      <c r="P45" s="51"/>
      <c r="Q45" s="53" t="s">
        <v>2743</v>
      </c>
      <c r="R45" s="51">
        <v>403</v>
      </c>
      <c r="S45" s="51"/>
      <c r="T45" s="51"/>
      <c r="U45" s="51" t="s">
        <v>624</v>
      </c>
    </row>
    <row r="46" spans="1:21" ht="15.75" customHeight="1">
      <c r="A46" s="51">
        <f t="shared" si="2"/>
        <v>30</v>
      </c>
      <c r="B46" s="362"/>
      <c r="C46" s="51" t="s">
        <v>625</v>
      </c>
      <c r="D46" s="362"/>
      <c r="E46" s="362"/>
      <c r="F46" s="51">
        <v>3</v>
      </c>
      <c r="G46" s="53" t="s">
        <v>638</v>
      </c>
      <c r="H46" s="51" t="s">
        <v>623</v>
      </c>
      <c r="I46" s="51">
        <v>34</v>
      </c>
      <c r="J46" s="51">
        <v>7</v>
      </c>
      <c r="K46" s="51">
        <v>6.2</v>
      </c>
      <c r="L46" s="51">
        <v>185</v>
      </c>
      <c r="M46" s="51">
        <v>129</v>
      </c>
      <c r="N46" s="51">
        <v>0</v>
      </c>
      <c r="O46" s="51">
        <v>129</v>
      </c>
      <c r="P46" s="51"/>
      <c r="Q46" s="53" t="s">
        <v>2744</v>
      </c>
      <c r="R46" s="51">
        <v>527</v>
      </c>
      <c r="S46" s="51"/>
      <c r="T46" s="51"/>
      <c r="U46" s="51" t="s">
        <v>624</v>
      </c>
    </row>
    <row r="47" spans="1:21" ht="15.75" customHeight="1">
      <c r="A47" s="51">
        <f t="shared" si="2"/>
        <v>31</v>
      </c>
      <c r="B47" s="362"/>
      <c r="C47" s="51" t="s">
        <v>625</v>
      </c>
      <c r="D47" s="362"/>
      <c r="E47" s="362"/>
      <c r="F47" s="51">
        <v>3</v>
      </c>
      <c r="G47" s="53" t="s">
        <v>638</v>
      </c>
      <c r="H47" s="51" t="s">
        <v>623</v>
      </c>
      <c r="I47" s="51">
        <v>65</v>
      </c>
      <c r="J47" s="51">
        <v>7</v>
      </c>
      <c r="K47" s="51">
        <v>5.6</v>
      </c>
      <c r="L47" s="51">
        <v>91</v>
      </c>
      <c r="M47" s="51">
        <v>49</v>
      </c>
      <c r="N47" s="51">
        <v>0</v>
      </c>
      <c r="O47" s="51">
        <v>49</v>
      </c>
      <c r="P47" s="51"/>
      <c r="Q47" s="53" t="s">
        <v>2745</v>
      </c>
      <c r="R47" s="51">
        <v>199</v>
      </c>
      <c r="S47" s="51"/>
      <c r="T47" s="51"/>
      <c r="U47" s="51" t="s">
        <v>624</v>
      </c>
    </row>
    <row r="48" spans="1:21" ht="15.75" customHeight="1">
      <c r="A48" s="51">
        <f t="shared" si="2"/>
        <v>32</v>
      </c>
      <c r="B48" s="362"/>
      <c r="C48" s="51" t="s">
        <v>625</v>
      </c>
      <c r="D48" s="362"/>
      <c r="E48" s="362"/>
      <c r="F48" s="51">
        <v>3</v>
      </c>
      <c r="G48" s="53" t="s">
        <v>638</v>
      </c>
      <c r="H48" s="51" t="s">
        <v>623</v>
      </c>
      <c r="I48" s="51">
        <v>65</v>
      </c>
      <c r="J48" s="51">
        <v>12</v>
      </c>
      <c r="K48" s="51">
        <v>5.8</v>
      </c>
      <c r="L48" s="51">
        <v>121</v>
      </c>
      <c r="M48" s="51">
        <v>85</v>
      </c>
      <c r="N48" s="51">
        <v>0</v>
      </c>
      <c r="O48" s="51">
        <v>85</v>
      </c>
      <c r="P48" s="51"/>
      <c r="Q48" s="53" t="s">
        <v>2746</v>
      </c>
      <c r="R48" s="51">
        <v>346</v>
      </c>
      <c r="S48" s="51"/>
      <c r="T48" s="51"/>
      <c r="U48" s="51" t="s">
        <v>624</v>
      </c>
    </row>
    <row r="49" spans="1:21" ht="15.75" customHeight="1">
      <c r="A49" s="51">
        <f t="shared" si="2"/>
        <v>33</v>
      </c>
      <c r="B49" s="362"/>
      <c r="C49" s="51" t="s">
        <v>625</v>
      </c>
      <c r="D49" s="363"/>
      <c r="E49" s="363"/>
      <c r="F49" s="51">
        <v>3</v>
      </c>
      <c r="G49" s="53" t="s">
        <v>638</v>
      </c>
      <c r="H49" s="51" t="s">
        <v>623</v>
      </c>
      <c r="I49" s="51">
        <v>66</v>
      </c>
      <c r="J49" s="51">
        <v>2</v>
      </c>
      <c r="K49" s="51">
        <v>0.8</v>
      </c>
      <c r="L49" s="51">
        <v>41</v>
      </c>
      <c r="M49" s="51">
        <v>22</v>
      </c>
      <c r="N49" s="51">
        <v>0</v>
      </c>
      <c r="O49" s="51">
        <v>22</v>
      </c>
      <c r="P49" s="51"/>
      <c r="Q49" s="53" t="s">
        <v>2747</v>
      </c>
      <c r="R49" s="51">
        <v>90</v>
      </c>
      <c r="S49" s="51"/>
      <c r="T49" s="51" t="s">
        <v>639</v>
      </c>
      <c r="U49" s="51" t="s">
        <v>624</v>
      </c>
    </row>
    <row r="50" spans="1:21" ht="15.75" customHeight="1">
      <c r="A50" s="51">
        <f t="shared" si="2"/>
        <v>34</v>
      </c>
      <c r="B50" s="362"/>
      <c r="C50" s="51" t="s">
        <v>627</v>
      </c>
      <c r="D50" s="368" t="s">
        <v>641</v>
      </c>
      <c r="E50" s="361">
        <v>44571</v>
      </c>
      <c r="F50" s="51">
        <v>3</v>
      </c>
      <c r="G50" s="53" t="s">
        <v>638</v>
      </c>
      <c r="H50" s="51" t="s">
        <v>623</v>
      </c>
      <c r="I50" s="51">
        <v>137</v>
      </c>
      <c r="J50" s="51">
        <v>12</v>
      </c>
      <c r="K50" s="51">
        <v>15.4</v>
      </c>
      <c r="L50" s="51">
        <v>164</v>
      </c>
      <c r="M50" s="51">
        <v>115</v>
      </c>
      <c r="N50" s="51">
        <v>0</v>
      </c>
      <c r="O50" s="51">
        <v>115</v>
      </c>
      <c r="P50" s="51"/>
      <c r="Q50" s="53" t="s">
        <v>2748</v>
      </c>
      <c r="R50" s="51">
        <v>467</v>
      </c>
      <c r="S50" s="51"/>
      <c r="T50" s="51"/>
      <c r="U50" s="51" t="s">
        <v>624</v>
      </c>
    </row>
    <row r="51" spans="1:21" ht="15.75" customHeight="1">
      <c r="A51" s="51">
        <f t="shared" si="2"/>
        <v>35</v>
      </c>
      <c r="B51" s="362"/>
      <c r="C51" s="51" t="s">
        <v>627</v>
      </c>
      <c r="D51" s="362"/>
      <c r="E51" s="362"/>
      <c r="F51" s="51">
        <v>3</v>
      </c>
      <c r="G51" s="53" t="s">
        <v>638</v>
      </c>
      <c r="H51" s="51" t="s">
        <v>623</v>
      </c>
      <c r="I51" s="51">
        <v>316</v>
      </c>
      <c r="J51" s="51">
        <v>7</v>
      </c>
      <c r="K51" s="51">
        <v>4.4000000000000004</v>
      </c>
      <c r="L51" s="51">
        <v>218</v>
      </c>
      <c r="M51" s="51">
        <v>170</v>
      </c>
      <c r="N51" s="51">
        <v>0</v>
      </c>
      <c r="O51" s="51">
        <v>170</v>
      </c>
      <c r="P51" s="51"/>
      <c r="Q51" s="53" t="s">
        <v>2749</v>
      </c>
      <c r="R51" s="51">
        <v>690</v>
      </c>
      <c r="S51" s="51"/>
      <c r="T51" s="51"/>
      <c r="U51" s="51" t="s">
        <v>624</v>
      </c>
    </row>
    <row r="52" spans="1:21" ht="15.75" customHeight="1">
      <c r="A52" s="51">
        <f t="shared" si="2"/>
        <v>36</v>
      </c>
      <c r="B52" s="362"/>
      <c r="C52" s="51" t="s">
        <v>627</v>
      </c>
      <c r="D52" s="362"/>
      <c r="E52" s="362"/>
      <c r="F52" s="51">
        <v>3</v>
      </c>
      <c r="G52" s="53" t="s">
        <v>638</v>
      </c>
      <c r="H52" s="51" t="s">
        <v>623</v>
      </c>
      <c r="I52" s="51">
        <v>319</v>
      </c>
      <c r="J52" s="51">
        <v>17</v>
      </c>
      <c r="K52" s="51">
        <v>8.1</v>
      </c>
      <c r="L52" s="51">
        <v>524</v>
      </c>
      <c r="M52" s="51">
        <v>302</v>
      </c>
      <c r="N52" s="51">
        <v>2</v>
      </c>
      <c r="O52" s="51">
        <v>300</v>
      </c>
      <c r="P52" s="51"/>
      <c r="Q52" s="53" t="s">
        <v>2750</v>
      </c>
      <c r="R52" s="51">
        <v>1466</v>
      </c>
      <c r="S52" s="51"/>
      <c r="T52" s="51"/>
      <c r="U52" s="51" t="s">
        <v>624</v>
      </c>
    </row>
    <row r="53" spans="1:21" ht="15.75" customHeight="1">
      <c r="A53" s="51">
        <f t="shared" si="2"/>
        <v>37</v>
      </c>
      <c r="B53" s="362"/>
      <c r="C53" s="51" t="s">
        <v>627</v>
      </c>
      <c r="D53" s="362"/>
      <c r="E53" s="362"/>
      <c r="F53" s="51">
        <v>3</v>
      </c>
      <c r="G53" s="53" t="s">
        <v>638</v>
      </c>
      <c r="H53" s="51" t="s">
        <v>623</v>
      </c>
      <c r="I53" s="51">
        <v>320</v>
      </c>
      <c r="J53" s="51">
        <v>18</v>
      </c>
      <c r="K53" s="51">
        <v>2.7</v>
      </c>
      <c r="L53" s="51">
        <v>37</v>
      </c>
      <c r="M53" s="51">
        <v>31</v>
      </c>
      <c r="N53" s="51">
        <v>0</v>
      </c>
      <c r="O53" s="51">
        <v>31</v>
      </c>
      <c r="P53" s="51"/>
      <c r="Q53" s="53" t="s">
        <v>2751</v>
      </c>
      <c r="R53" s="51">
        <v>125</v>
      </c>
      <c r="S53" s="51"/>
      <c r="T53" s="51" t="s">
        <v>639</v>
      </c>
      <c r="U53" s="51" t="s">
        <v>624</v>
      </c>
    </row>
    <row r="54" spans="1:21" ht="15.75" customHeight="1">
      <c r="A54" s="51">
        <f t="shared" si="2"/>
        <v>38</v>
      </c>
      <c r="B54" s="362"/>
      <c r="C54" s="51" t="s">
        <v>627</v>
      </c>
      <c r="D54" s="363"/>
      <c r="E54" s="363"/>
      <c r="F54" s="51">
        <v>3</v>
      </c>
      <c r="G54" s="53" t="s">
        <v>638</v>
      </c>
      <c r="H54" s="51" t="s">
        <v>623</v>
      </c>
      <c r="I54" s="51">
        <v>320</v>
      </c>
      <c r="J54" s="51">
        <v>19</v>
      </c>
      <c r="K54" s="51">
        <v>10.1</v>
      </c>
      <c r="L54" s="51">
        <v>607</v>
      </c>
      <c r="M54" s="51">
        <v>414</v>
      </c>
      <c r="N54" s="51">
        <v>1</v>
      </c>
      <c r="O54" s="51">
        <v>413</v>
      </c>
      <c r="P54" s="51"/>
      <c r="Q54" s="53" t="s">
        <v>2752</v>
      </c>
      <c r="R54" s="51">
        <v>1785</v>
      </c>
      <c r="S54" s="51"/>
      <c r="T54" s="51"/>
      <c r="U54" s="51" t="s">
        <v>624</v>
      </c>
    </row>
    <row r="55" spans="1:21" ht="15.75" customHeight="1">
      <c r="A55" s="51">
        <f t="shared" si="2"/>
        <v>39</v>
      </c>
      <c r="B55" s="362"/>
      <c r="C55" s="20" t="s">
        <v>630</v>
      </c>
      <c r="D55" s="368" t="s">
        <v>642</v>
      </c>
      <c r="E55" s="361">
        <v>44571</v>
      </c>
      <c r="F55" s="51">
        <v>3</v>
      </c>
      <c r="G55" s="53" t="s">
        <v>638</v>
      </c>
      <c r="H55" s="51" t="s">
        <v>623</v>
      </c>
      <c r="I55" s="51">
        <v>258</v>
      </c>
      <c r="J55" s="51">
        <v>5</v>
      </c>
      <c r="K55" s="51">
        <v>6.3</v>
      </c>
      <c r="L55" s="51">
        <v>124</v>
      </c>
      <c r="M55" s="51">
        <v>92</v>
      </c>
      <c r="N55" s="51">
        <v>0</v>
      </c>
      <c r="O55" s="51">
        <v>92</v>
      </c>
      <c r="P55" s="51"/>
      <c r="Q55" s="53" t="s">
        <v>2753</v>
      </c>
      <c r="R55" s="51">
        <v>375</v>
      </c>
      <c r="S55" s="51"/>
      <c r="T55" s="51" t="s">
        <v>639</v>
      </c>
      <c r="U55" s="51" t="s">
        <v>624</v>
      </c>
    </row>
    <row r="56" spans="1:21" ht="15.75" customHeight="1">
      <c r="A56" s="51">
        <f t="shared" si="2"/>
        <v>40</v>
      </c>
      <c r="B56" s="362"/>
      <c r="C56" s="20" t="s">
        <v>630</v>
      </c>
      <c r="D56" s="362"/>
      <c r="E56" s="362"/>
      <c r="F56" s="51">
        <v>3</v>
      </c>
      <c r="G56" s="53" t="s">
        <v>638</v>
      </c>
      <c r="H56" s="51" t="s">
        <v>623</v>
      </c>
      <c r="I56" s="51">
        <v>295</v>
      </c>
      <c r="J56" s="51">
        <v>1</v>
      </c>
      <c r="K56" s="51">
        <v>7.7</v>
      </c>
      <c r="L56" s="51">
        <v>326</v>
      </c>
      <c r="M56" s="51">
        <v>175</v>
      </c>
      <c r="N56" s="51">
        <v>0</v>
      </c>
      <c r="O56" s="51">
        <v>175</v>
      </c>
      <c r="P56" s="51"/>
      <c r="Q56" s="53" t="s">
        <v>2754</v>
      </c>
      <c r="R56" s="51">
        <v>711</v>
      </c>
      <c r="S56" s="51"/>
      <c r="T56" s="51"/>
      <c r="U56" s="51" t="s">
        <v>624</v>
      </c>
    </row>
    <row r="57" spans="1:21" ht="15.75" customHeight="1">
      <c r="A57" s="51">
        <f t="shared" si="2"/>
        <v>41</v>
      </c>
      <c r="B57" s="362"/>
      <c r="C57" s="20" t="s">
        <v>630</v>
      </c>
      <c r="D57" s="363"/>
      <c r="E57" s="363"/>
      <c r="F57" s="51">
        <v>3</v>
      </c>
      <c r="G57" s="53" t="s">
        <v>638</v>
      </c>
      <c r="H57" s="51" t="s">
        <v>623</v>
      </c>
      <c r="I57" s="51">
        <v>359</v>
      </c>
      <c r="J57" s="51">
        <v>4</v>
      </c>
      <c r="K57" s="51">
        <v>15.2</v>
      </c>
      <c r="L57" s="51">
        <v>362</v>
      </c>
      <c r="M57" s="51">
        <v>236</v>
      </c>
      <c r="N57" s="51">
        <v>0</v>
      </c>
      <c r="O57" s="51">
        <v>236</v>
      </c>
      <c r="P57" s="51"/>
      <c r="Q57" s="53" t="s">
        <v>2755</v>
      </c>
      <c r="R57" s="51">
        <v>968</v>
      </c>
      <c r="S57" s="51"/>
      <c r="T57" s="51"/>
      <c r="U57" s="51" t="s">
        <v>624</v>
      </c>
    </row>
    <row r="58" spans="1:21" ht="15.75" customHeight="1">
      <c r="A58" s="51">
        <f t="shared" si="2"/>
        <v>42</v>
      </c>
      <c r="B58" s="362"/>
      <c r="C58" s="20" t="s">
        <v>632</v>
      </c>
      <c r="D58" s="368" t="s">
        <v>643</v>
      </c>
      <c r="E58" s="361">
        <v>44571</v>
      </c>
      <c r="F58" s="51">
        <v>3</v>
      </c>
      <c r="G58" s="53" t="s">
        <v>638</v>
      </c>
      <c r="H58" s="51" t="s">
        <v>623</v>
      </c>
      <c r="I58" s="51">
        <v>140</v>
      </c>
      <c r="J58" s="51">
        <v>5</v>
      </c>
      <c r="K58" s="51">
        <v>2.2000000000000002</v>
      </c>
      <c r="L58" s="51">
        <v>185</v>
      </c>
      <c r="M58" s="51">
        <v>98</v>
      </c>
      <c r="N58" s="51">
        <v>0</v>
      </c>
      <c r="O58" s="51">
        <v>98</v>
      </c>
      <c r="P58" s="51"/>
      <c r="Q58" s="53" t="s">
        <v>2756</v>
      </c>
      <c r="R58" s="51">
        <v>404</v>
      </c>
      <c r="S58" s="51"/>
      <c r="T58" s="51"/>
      <c r="U58" s="51" t="s">
        <v>624</v>
      </c>
    </row>
    <row r="59" spans="1:21" ht="15.75" customHeight="1">
      <c r="A59" s="51">
        <f t="shared" si="2"/>
        <v>43</v>
      </c>
      <c r="B59" s="362"/>
      <c r="C59" s="20" t="s">
        <v>632</v>
      </c>
      <c r="D59" s="362"/>
      <c r="E59" s="362"/>
      <c r="F59" s="51">
        <v>3</v>
      </c>
      <c r="G59" s="53" t="s">
        <v>638</v>
      </c>
      <c r="H59" s="51" t="s">
        <v>623</v>
      </c>
      <c r="I59" s="51">
        <v>186</v>
      </c>
      <c r="J59" s="51">
        <v>5</v>
      </c>
      <c r="K59" s="51">
        <v>13.1</v>
      </c>
      <c r="L59" s="51">
        <v>155</v>
      </c>
      <c r="M59" s="51">
        <v>73</v>
      </c>
      <c r="N59" s="51">
        <v>0</v>
      </c>
      <c r="O59" s="51">
        <v>73</v>
      </c>
      <c r="P59" s="51"/>
      <c r="Q59" s="53" t="s">
        <v>2757</v>
      </c>
      <c r="R59" s="51">
        <v>298</v>
      </c>
      <c r="S59" s="51"/>
      <c r="T59" s="51"/>
      <c r="U59" s="51" t="s">
        <v>624</v>
      </c>
    </row>
    <row r="60" spans="1:21" ht="15.75" customHeight="1">
      <c r="A60" s="51">
        <f t="shared" si="2"/>
        <v>44</v>
      </c>
      <c r="B60" s="362"/>
      <c r="C60" s="20" t="s">
        <v>632</v>
      </c>
      <c r="D60" s="362"/>
      <c r="E60" s="362"/>
      <c r="F60" s="51">
        <v>3</v>
      </c>
      <c r="G60" s="53" t="s">
        <v>638</v>
      </c>
      <c r="H60" s="51" t="s">
        <v>623</v>
      </c>
      <c r="I60" s="51">
        <v>186</v>
      </c>
      <c r="J60" s="51">
        <v>9</v>
      </c>
      <c r="K60" s="51">
        <v>7.2</v>
      </c>
      <c r="L60" s="51">
        <v>179</v>
      </c>
      <c r="M60" s="51">
        <v>140</v>
      </c>
      <c r="N60" s="51">
        <v>0</v>
      </c>
      <c r="O60" s="51">
        <v>140</v>
      </c>
      <c r="P60" s="51"/>
      <c r="Q60" s="53" t="s">
        <v>2758</v>
      </c>
      <c r="R60" s="51">
        <v>567</v>
      </c>
      <c r="S60" s="51"/>
      <c r="T60" s="51"/>
      <c r="U60" s="51" t="s">
        <v>624</v>
      </c>
    </row>
    <row r="61" spans="1:21" ht="15.75" customHeight="1">
      <c r="A61" s="51">
        <f t="shared" si="2"/>
        <v>45</v>
      </c>
      <c r="B61" s="362"/>
      <c r="C61" s="20" t="s">
        <v>632</v>
      </c>
      <c r="D61" s="362"/>
      <c r="E61" s="362"/>
      <c r="F61" s="51">
        <v>3</v>
      </c>
      <c r="G61" s="53" t="s">
        <v>638</v>
      </c>
      <c r="H61" s="51" t="s">
        <v>623</v>
      </c>
      <c r="I61" s="51">
        <v>233</v>
      </c>
      <c r="J61" s="51">
        <v>1</v>
      </c>
      <c r="K61" s="51">
        <v>5.2</v>
      </c>
      <c r="L61" s="51">
        <v>79</v>
      </c>
      <c r="M61" s="51">
        <v>50</v>
      </c>
      <c r="N61" s="51">
        <v>0</v>
      </c>
      <c r="O61" s="51">
        <v>50</v>
      </c>
      <c r="P61" s="51"/>
      <c r="Q61" s="53" t="s">
        <v>2759</v>
      </c>
      <c r="R61" s="51">
        <v>204</v>
      </c>
      <c r="S61" s="51"/>
      <c r="T61" s="51" t="s">
        <v>639</v>
      </c>
      <c r="U61" s="51" t="s">
        <v>624</v>
      </c>
    </row>
    <row r="62" spans="1:21" ht="15.75" customHeight="1">
      <c r="A62" s="51">
        <f t="shared" si="2"/>
        <v>46</v>
      </c>
      <c r="B62" s="363"/>
      <c r="C62" s="20" t="s">
        <v>632</v>
      </c>
      <c r="D62" s="363"/>
      <c r="E62" s="363"/>
      <c r="F62" s="51">
        <v>3</v>
      </c>
      <c r="G62" s="53" t="s">
        <v>638</v>
      </c>
      <c r="H62" s="51" t="s">
        <v>623</v>
      </c>
      <c r="I62" s="51">
        <v>281</v>
      </c>
      <c r="J62" s="51">
        <v>15</v>
      </c>
      <c r="K62" s="51">
        <v>7.6</v>
      </c>
      <c r="L62" s="51">
        <v>205</v>
      </c>
      <c r="M62" s="51">
        <v>169</v>
      </c>
      <c r="N62" s="51">
        <v>0</v>
      </c>
      <c r="O62" s="51">
        <v>169</v>
      </c>
      <c r="P62" s="51"/>
      <c r="Q62" s="53" t="s">
        <v>2760</v>
      </c>
      <c r="R62" s="51">
        <v>686</v>
      </c>
      <c r="S62" s="51"/>
      <c r="T62" s="51"/>
      <c r="U62" s="51" t="s">
        <v>624</v>
      </c>
    </row>
    <row r="63" spans="1:21" ht="15.75" customHeight="1">
      <c r="A63" s="51">
        <f t="shared" si="2"/>
        <v>47</v>
      </c>
      <c r="B63" s="20"/>
      <c r="C63" s="56" t="s">
        <v>634</v>
      </c>
      <c r="D63" s="20"/>
      <c r="E63" s="20"/>
      <c r="F63" s="51"/>
      <c r="G63" s="51"/>
      <c r="H63" s="51"/>
      <c r="I63" s="51"/>
      <c r="J63" s="51"/>
      <c r="K63" s="54">
        <f>SUM(K38:K62)</f>
        <v>221.39999999999992</v>
      </c>
      <c r="L63" s="54">
        <f t="shared" ref="L63:R63" si="3">SUM(L38:L62)</f>
        <v>5659</v>
      </c>
      <c r="M63" s="54">
        <f t="shared" si="3"/>
        <v>4134</v>
      </c>
      <c r="N63" s="54">
        <f t="shared" si="3"/>
        <v>3</v>
      </c>
      <c r="O63" s="54">
        <f t="shared" si="3"/>
        <v>4131</v>
      </c>
      <c r="P63" s="54"/>
      <c r="Q63" s="54"/>
      <c r="R63" s="54">
        <f t="shared" si="3"/>
        <v>17151</v>
      </c>
      <c r="S63" s="51"/>
      <c r="T63" s="51"/>
      <c r="U63" s="51"/>
    </row>
    <row r="64" spans="1:2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spans="1:18" ht="15.75" customHeight="1"/>
    <row r="194" spans="1:18" ht="15.75" customHeight="1"/>
    <row r="195" spans="1:18" ht="15.75" customHeight="1"/>
    <row r="196" spans="1:18" ht="15.75" customHeight="1"/>
    <row r="197" spans="1:18" ht="15.75" customHeight="1"/>
    <row r="198" spans="1:18" ht="15.75" customHeight="1"/>
    <row r="199" spans="1:18" ht="15.75" customHeight="1">
      <c r="A199" s="374" t="s">
        <v>32</v>
      </c>
      <c r="B199" s="375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6"/>
    </row>
    <row r="200" spans="1:18" ht="15.75" customHeight="1">
      <c r="A200" s="377" t="s">
        <v>33</v>
      </c>
      <c r="B200" s="377" t="s">
        <v>34</v>
      </c>
      <c r="C200" s="377" t="s">
        <v>2</v>
      </c>
      <c r="D200" s="378" t="s">
        <v>35</v>
      </c>
      <c r="E200" s="380" t="s">
        <v>36</v>
      </c>
      <c r="F200" s="377" t="s">
        <v>5</v>
      </c>
      <c r="G200" s="377" t="s">
        <v>6</v>
      </c>
      <c r="H200" s="379" t="s">
        <v>7</v>
      </c>
      <c r="I200" s="377" t="s">
        <v>8</v>
      </c>
      <c r="J200" s="377" t="s">
        <v>9</v>
      </c>
      <c r="K200" s="377" t="s">
        <v>37</v>
      </c>
      <c r="L200" s="371" t="s">
        <v>11</v>
      </c>
      <c r="M200" s="306"/>
      <c r="N200" s="371" t="s">
        <v>12</v>
      </c>
      <c r="O200" s="306"/>
      <c r="P200" s="372" t="s">
        <v>13</v>
      </c>
      <c r="Q200" s="372" t="s">
        <v>14</v>
      </c>
      <c r="R200" s="373" t="s">
        <v>15</v>
      </c>
    </row>
    <row r="201" spans="1:18" ht="15.75" customHeight="1">
      <c r="A201" s="298"/>
      <c r="B201" s="298"/>
      <c r="C201" s="298"/>
      <c r="D201" s="298"/>
      <c r="E201" s="298"/>
      <c r="F201" s="298"/>
      <c r="G201" s="298"/>
      <c r="H201" s="298"/>
      <c r="I201" s="298"/>
      <c r="J201" s="298"/>
      <c r="K201" s="298"/>
      <c r="L201" s="5" t="s">
        <v>19</v>
      </c>
      <c r="M201" s="5" t="s">
        <v>20</v>
      </c>
      <c r="N201" s="5" t="s">
        <v>21</v>
      </c>
      <c r="O201" s="5" t="s">
        <v>22</v>
      </c>
      <c r="P201" s="298"/>
      <c r="Q201" s="298"/>
      <c r="R201" s="298"/>
    </row>
    <row r="202" spans="1:18" ht="15.75" customHeight="1">
      <c r="A202" s="5">
        <v>1</v>
      </c>
      <c r="B202" s="5">
        <v>2</v>
      </c>
      <c r="C202" s="5">
        <v>3</v>
      </c>
      <c r="D202" s="6">
        <v>4</v>
      </c>
      <c r="E202" s="5">
        <v>5</v>
      </c>
      <c r="F202" s="5">
        <v>6</v>
      </c>
      <c r="G202" s="5">
        <v>7</v>
      </c>
      <c r="H202" s="5">
        <v>8</v>
      </c>
      <c r="I202" s="5">
        <v>9</v>
      </c>
      <c r="J202" s="5">
        <v>10</v>
      </c>
      <c r="K202" s="5">
        <v>11</v>
      </c>
      <c r="L202" s="5">
        <v>12</v>
      </c>
      <c r="M202" s="5">
        <v>13</v>
      </c>
      <c r="N202" s="5">
        <v>14</v>
      </c>
      <c r="O202" s="5">
        <v>15</v>
      </c>
      <c r="P202" s="5">
        <v>16</v>
      </c>
      <c r="Q202" s="7">
        <v>17</v>
      </c>
      <c r="R202" s="5">
        <v>18</v>
      </c>
    </row>
    <row r="203" spans="1:18" ht="15.75" customHeight="1"/>
    <row r="204" spans="1:18" ht="15.75" customHeight="1"/>
    <row r="205" spans="1:18" ht="15.75" customHeight="1"/>
    <row r="206" spans="1:18" ht="15.75" customHeight="1"/>
    <row r="207" spans="1:18" ht="15.75" customHeight="1"/>
    <row r="208" spans="1:1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65">
    <mergeCell ref="Q4:Q5"/>
    <mergeCell ref="R4:R5"/>
    <mergeCell ref="A15:U15"/>
    <mergeCell ref="A9:U9"/>
    <mergeCell ref="A11:U11"/>
    <mergeCell ref="A13:U13"/>
    <mergeCell ref="A7:U7"/>
    <mergeCell ref="S4:S5"/>
    <mergeCell ref="I4:I5"/>
    <mergeCell ref="K4:K5"/>
    <mergeCell ref="J4:J5"/>
    <mergeCell ref="N4:O4"/>
    <mergeCell ref="P4:P5"/>
    <mergeCell ref="E4:E5"/>
    <mergeCell ref="F4:F5"/>
    <mergeCell ref="G4:G5"/>
    <mergeCell ref="F200:F201"/>
    <mergeCell ref="B16:B36"/>
    <mergeCell ref="D16:D17"/>
    <mergeCell ref="E16:E17"/>
    <mergeCell ref="D18:D22"/>
    <mergeCell ref="E18:E22"/>
    <mergeCell ref="D23:D24"/>
    <mergeCell ref="E23:E24"/>
    <mergeCell ref="D25:D32"/>
    <mergeCell ref="E25:E32"/>
    <mergeCell ref="D33:D35"/>
    <mergeCell ref="N200:O200"/>
    <mergeCell ref="P200:P201"/>
    <mergeCell ref="Q200:Q201"/>
    <mergeCell ref="R200:R201"/>
    <mergeCell ref="A199:R199"/>
    <mergeCell ref="A200:A201"/>
    <mergeCell ref="B200:B201"/>
    <mergeCell ref="C200:C201"/>
    <mergeCell ref="D200:D201"/>
    <mergeCell ref="G200:G201"/>
    <mergeCell ref="H200:H201"/>
    <mergeCell ref="I200:I201"/>
    <mergeCell ref="J200:J201"/>
    <mergeCell ref="K200:K201"/>
    <mergeCell ref="L200:M200"/>
    <mergeCell ref="E200:E201"/>
    <mergeCell ref="H4:H5"/>
    <mergeCell ref="L4:M4"/>
    <mergeCell ref="A4:A5"/>
    <mergeCell ref="B4:B5"/>
    <mergeCell ref="C4:C5"/>
    <mergeCell ref="D4:D5"/>
    <mergeCell ref="A1:U3"/>
    <mergeCell ref="E33:E35"/>
    <mergeCell ref="A37:U37"/>
    <mergeCell ref="B38:B62"/>
    <mergeCell ref="D38:D41"/>
    <mergeCell ref="E38:E41"/>
    <mergeCell ref="D42:D49"/>
    <mergeCell ref="E42:E49"/>
    <mergeCell ref="D50:D54"/>
    <mergeCell ref="E50:E54"/>
    <mergeCell ref="D55:D57"/>
    <mergeCell ref="E55:E57"/>
    <mergeCell ref="D58:D62"/>
    <mergeCell ref="E58:E62"/>
    <mergeCell ref="T4:T5"/>
    <mergeCell ref="U4:U5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49"/>
  <sheetViews>
    <sheetView topLeftCell="I10" workbookViewId="0">
      <selection activeCell="Q29" sqref="Q29"/>
    </sheetView>
  </sheetViews>
  <sheetFormatPr defaultColWidth="11.25" defaultRowHeight="15" customHeight="1"/>
  <cols>
    <col min="1" max="1" width="6.75" customWidth="1"/>
    <col min="2" max="2" width="25" customWidth="1"/>
    <col min="3" max="3" width="20" customWidth="1"/>
    <col min="4" max="4" width="9.375" customWidth="1"/>
    <col min="5" max="5" width="13.375" customWidth="1"/>
    <col min="7" max="7" width="33" customWidth="1"/>
    <col min="8" max="8" width="5.25" customWidth="1"/>
    <col min="16" max="16" width="8" customWidth="1"/>
    <col min="17" max="17" width="21.12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98" t="s">
        <v>0</v>
      </c>
      <c r="B4" s="398" t="s">
        <v>1</v>
      </c>
      <c r="C4" s="398" t="s">
        <v>2</v>
      </c>
      <c r="D4" s="396" t="s">
        <v>3</v>
      </c>
      <c r="E4" s="398" t="s">
        <v>4</v>
      </c>
      <c r="F4" s="398" t="s">
        <v>5</v>
      </c>
      <c r="G4" s="398" t="s">
        <v>6</v>
      </c>
      <c r="H4" s="409" t="s">
        <v>7</v>
      </c>
      <c r="I4" s="398" t="s">
        <v>8</v>
      </c>
      <c r="J4" s="398" t="s">
        <v>9</v>
      </c>
      <c r="K4" s="398" t="s">
        <v>10</v>
      </c>
      <c r="L4" s="401" t="s">
        <v>11</v>
      </c>
      <c r="M4" s="401"/>
      <c r="N4" s="401" t="s">
        <v>12</v>
      </c>
      <c r="O4" s="401"/>
      <c r="P4" s="402" t="s">
        <v>13</v>
      </c>
      <c r="Q4" s="404" t="s">
        <v>14</v>
      </c>
      <c r="R4" s="393" t="s">
        <v>15</v>
      </c>
      <c r="S4" s="393" t="s">
        <v>16</v>
      </c>
      <c r="T4" s="405" t="s">
        <v>17</v>
      </c>
      <c r="U4" s="400" t="s">
        <v>18</v>
      </c>
    </row>
    <row r="5" spans="1:21" ht="15.75" customHeight="1">
      <c r="A5" s="399"/>
      <c r="B5" s="399"/>
      <c r="C5" s="399"/>
      <c r="D5" s="397"/>
      <c r="E5" s="399"/>
      <c r="F5" s="399"/>
      <c r="G5" s="399"/>
      <c r="H5" s="410"/>
      <c r="I5" s="399"/>
      <c r="J5" s="399"/>
      <c r="K5" s="399"/>
      <c r="L5" s="244" t="s">
        <v>19</v>
      </c>
      <c r="M5" s="244" t="s">
        <v>20</v>
      </c>
      <c r="N5" s="244" t="s">
        <v>21</v>
      </c>
      <c r="O5" s="244" t="s">
        <v>22</v>
      </c>
      <c r="P5" s="403"/>
      <c r="Q5" s="404"/>
      <c r="R5" s="393"/>
      <c r="S5" s="393"/>
      <c r="T5" s="405"/>
      <c r="U5" s="400"/>
    </row>
    <row r="6" spans="1:21" ht="15.75" customHeight="1">
      <c r="A6" s="244">
        <v>1</v>
      </c>
      <c r="B6" s="244">
        <v>2</v>
      </c>
      <c r="C6" s="244">
        <v>3</v>
      </c>
      <c r="D6" s="245">
        <v>4</v>
      </c>
      <c r="E6" s="244">
        <v>5</v>
      </c>
      <c r="F6" s="244">
        <v>6</v>
      </c>
      <c r="G6" s="244">
        <v>7</v>
      </c>
      <c r="H6" s="244">
        <v>8</v>
      </c>
      <c r="I6" s="244">
        <v>9</v>
      </c>
      <c r="J6" s="244">
        <v>10</v>
      </c>
      <c r="K6" s="244">
        <v>11</v>
      </c>
      <c r="L6" s="244">
        <v>12</v>
      </c>
      <c r="M6" s="244">
        <v>13</v>
      </c>
      <c r="N6" s="244">
        <v>14</v>
      </c>
      <c r="O6" s="244">
        <v>15</v>
      </c>
      <c r="P6" s="244">
        <v>16</v>
      </c>
      <c r="Q6" s="246">
        <v>17</v>
      </c>
      <c r="R6" s="244">
        <v>18</v>
      </c>
      <c r="S6" s="244">
        <v>19</v>
      </c>
      <c r="T6" s="244">
        <v>20</v>
      </c>
      <c r="U6" s="244">
        <v>21</v>
      </c>
    </row>
    <row r="7" spans="1:21" ht="15.75" customHeight="1">
      <c r="A7" s="241">
        <v>1</v>
      </c>
      <c r="B7" s="241" t="s">
        <v>2598</v>
      </c>
      <c r="C7" s="241" t="s">
        <v>2600</v>
      </c>
      <c r="D7" s="241">
        <v>3740</v>
      </c>
      <c r="E7" s="241" t="s">
        <v>2601</v>
      </c>
      <c r="F7" s="241">
        <v>4</v>
      </c>
      <c r="G7" s="241" t="s">
        <v>2602</v>
      </c>
      <c r="H7" s="241" t="s">
        <v>2603</v>
      </c>
      <c r="I7" s="241">
        <v>107</v>
      </c>
      <c r="J7" s="241">
        <v>16</v>
      </c>
      <c r="K7" s="241">
        <v>3</v>
      </c>
      <c r="L7" s="241">
        <v>779</v>
      </c>
      <c r="M7" s="241">
        <v>717</v>
      </c>
      <c r="N7" s="241">
        <v>359</v>
      </c>
      <c r="O7" s="241">
        <v>331</v>
      </c>
      <c r="P7" s="241"/>
      <c r="Q7" s="241" t="s">
        <v>2761</v>
      </c>
      <c r="R7" s="241">
        <v>37182</v>
      </c>
      <c r="S7" s="241"/>
      <c r="T7" s="241" t="s">
        <v>2599</v>
      </c>
      <c r="U7" s="241" t="s">
        <v>1419</v>
      </c>
    </row>
    <row r="8" spans="1:21" ht="15.75" customHeight="1">
      <c r="A8" s="241">
        <v>2</v>
      </c>
      <c r="B8" s="241" t="s">
        <v>2598</v>
      </c>
      <c r="C8" s="241" t="s">
        <v>2600</v>
      </c>
      <c r="D8" s="241">
        <v>3740</v>
      </c>
      <c r="E8" s="241" t="s">
        <v>2601</v>
      </c>
      <c r="F8" s="241">
        <v>4</v>
      </c>
      <c r="G8" s="241" t="s">
        <v>2602</v>
      </c>
      <c r="H8" s="241" t="s">
        <v>43</v>
      </c>
      <c r="I8" s="241">
        <v>17</v>
      </c>
      <c r="J8" s="241">
        <v>4</v>
      </c>
      <c r="K8" s="241">
        <v>2.5</v>
      </c>
      <c r="L8" s="241">
        <v>762</v>
      </c>
      <c r="M8" s="241">
        <v>680</v>
      </c>
      <c r="N8" s="241">
        <v>409</v>
      </c>
      <c r="O8" s="241">
        <v>247</v>
      </c>
      <c r="P8" s="241"/>
      <c r="Q8" s="241" t="s">
        <v>2762</v>
      </c>
      <c r="R8" s="241">
        <v>117231</v>
      </c>
      <c r="S8" s="241"/>
      <c r="T8" s="241" t="s">
        <v>2599</v>
      </c>
      <c r="U8" s="241" t="s">
        <v>1419</v>
      </c>
    </row>
    <row r="9" spans="1:21" ht="15.75" customHeight="1">
      <c r="A9" s="241">
        <v>3</v>
      </c>
      <c r="B9" s="241" t="s">
        <v>2598</v>
      </c>
      <c r="C9" s="241" t="s">
        <v>2604</v>
      </c>
      <c r="D9" s="241">
        <v>3732</v>
      </c>
      <c r="E9" s="241" t="s">
        <v>2601</v>
      </c>
      <c r="F9" s="241">
        <v>4</v>
      </c>
      <c r="G9" s="241" t="s">
        <v>2602</v>
      </c>
      <c r="H9" s="241" t="s">
        <v>43</v>
      </c>
      <c r="I9" s="241">
        <v>20</v>
      </c>
      <c r="J9" s="241">
        <v>1</v>
      </c>
      <c r="K9" s="241">
        <v>2</v>
      </c>
      <c r="L9" s="241">
        <v>394</v>
      </c>
      <c r="M9" s="241">
        <v>353</v>
      </c>
      <c r="N9" s="241">
        <v>260</v>
      </c>
      <c r="O9" s="241">
        <v>85</v>
      </c>
      <c r="P9" s="241"/>
      <c r="Q9" s="241" t="s">
        <v>2763</v>
      </c>
      <c r="R9" s="241">
        <v>54610</v>
      </c>
      <c r="S9" s="241"/>
      <c r="T9" s="241" t="s">
        <v>2599</v>
      </c>
      <c r="U9" s="241" t="s">
        <v>1419</v>
      </c>
    </row>
    <row r="10" spans="1:21" ht="15.75" customHeight="1">
      <c r="A10" s="241">
        <v>4</v>
      </c>
      <c r="B10" s="241" t="s">
        <v>2598</v>
      </c>
      <c r="C10" s="241" t="s">
        <v>2604</v>
      </c>
      <c r="D10" s="241">
        <v>3732</v>
      </c>
      <c r="E10" s="241" t="s">
        <v>2601</v>
      </c>
      <c r="F10" s="241">
        <v>4</v>
      </c>
      <c r="G10" s="241" t="s">
        <v>2602</v>
      </c>
      <c r="H10" s="241" t="s">
        <v>43</v>
      </c>
      <c r="I10" s="241">
        <v>21</v>
      </c>
      <c r="J10" s="241">
        <v>8</v>
      </c>
      <c r="K10" s="241">
        <v>3</v>
      </c>
      <c r="L10" s="241">
        <v>641</v>
      </c>
      <c r="M10" s="241">
        <v>576</v>
      </c>
      <c r="N10" s="241">
        <v>468</v>
      </c>
      <c r="O10" s="241">
        <v>97</v>
      </c>
      <c r="P10" s="241"/>
      <c r="Q10" s="241" t="s">
        <v>2764</v>
      </c>
      <c r="R10" s="241">
        <v>99696</v>
      </c>
      <c r="S10" s="241"/>
      <c r="T10" s="241" t="s">
        <v>2599</v>
      </c>
      <c r="U10" s="241" t="s">
        <v>1419</v>
      </c>
    </row>
    <row r="11" spans="1:21" ht="15.75" customHeight="1">
      <c r="A11" s="241">
        <v>5</v>
      </c>
      <c r="B11" s="241" t="s">
        <v>2598</v>
      </c>
      <c r="C11" s="241" t="s">
        <v>2604</v>
      </c>
      <c r="D11" s="241">
        <v>3732</v>
      </c>
      <c r="E11" s="241" t="s">
        <v>2601</v>
      </c>
      <c r="F11" s="241">
        <v>4</v>
      </c>
      <c r="G11" s="241" t="s">
        <v>2602</v>
      </c>
      <c r="H11" s="241" t="s">
        <v>43</v>
      </c>
      <c r="I11" s="241">
        <v>31</v>
      </c>
      <c r="J11" s="241">
        <v>22</v>
      </c>
      <c r="K11" s="241">
        <v>2.5</v>
      </c>
      <c r="L11" s="241">
        <v>930</v>
      </c>
      <c r="M11" s="241">
        <v>839</v>
      </c>
      <c r="N11" s="241">
        <v>540</v>
      </c>
      <c r="O11" s="241">
        <v>280</v>
      </c>
      <c r="P11" s="241"/>
      <c r="Q11" s="241" t="s">
        <v>2765</v>
      </c>
      <c r="R11" s="241">
        <v>116834</v>
      </c>
      <c r="S11" s="241"/>
      <c r="T11" s="241"/>
      <c r="U11" s="241" t="s">
        <v>1419</v>
      </c>
    </row>
    <row r="12" spans="1:21" ht="15.75" customHeight="1">
      <c r="A12" s="241">
        <v>6</v>
      </c>
      <c r="B12" s="241" t="s">
        <v>2598</v>
      </c>
      <c r="C12" s="241" t="s">
        <v>2604</v>
      </c>
      <c r="D12" s="241">
        <v>3732</v>
      </c>
      <c r="E12" s="241" t="s">
        <v>2601</v>
      </c>
      <c r="F12" s="241">
        <v>4</v>
      </c>
      <c r="G12" s="241" t="s">
        <v>2602</v>
      </c>
      <c r="H12" s="241" t="s">
        <v>43</v>
      </c>
      <c r="I12" s="241">
        <v>33</v>
      </c>
      <c r="J12" s="241">
        <v>17</v>
      </c>
      <c r="K12" s="241">
        <v>1.1000000000000001</v>
      </c>
      <c r="L12" s="241">
        <v>332</v>
      </c>
      <c r="M12" s="241">
        <v>302</v>
      </c>
      <c r="N12" s="241">
        <v>194</v>
      </c>
      <c r="O12" s="241">
        <v>99</v>
      </c>
      <c r="P12" s="241"/>
      <c r="Q12" s="241" t="s">
        <v>2766</v>
      </c>
      <c r="R12" s="241">
        <v>46195</v>
      </c>
      <c r="S12" s="241"/>
      <c r="T12" s="241"/>
      <c r="U12" s="241" t="s">
        <v>1419</v>
      </c>
    </row>
    <row r="13" spans="1:21" ht="15.75" customHeight="1">
      <c r="A13" s="241">
        <v>7</v>
      </c>
      <c r="B13" s="241" t="s">
        <v>2598</v>
      </c>
      <c r="C13" s="241" t="s">
        <v>2604</v>
      </c>
      <c r="D13" s="241">
        <v>3732</v>
      </c>
      <c r="E13" s="241" t="s">
        <v>2601</v>
      </c>
      <c r="F13" s="241">
        <v>4</v>
      </c>
      <c r="G13" s="241" t="s">
        <v>2602</v>
      </c>
      <c r="H13" s="241" t="s">
        <v>43</v>
      </c>
      <c r="I13" s="241">
        <v>61</v>
      </c>
      <c r="J13" s="241">
        <v>2</v>
      </c>
      <c r="K13" s="241">
        <v>2.8</v>
      </c>
      <c r="L13" s="241">
        <v>954</v>
      </c>
      <c r="M13" s="241">
        <v>861</v>
      </c>
      <c r="N13" s="241">
        <v>699</v>
      </c>
      <c r="O13" s="241">
        <v>144</v>
      </c>
      <c r="P13" s="241"/>
      <c r="Q13" s="241" t="s">
        <v>2767</v>
      </c>
      <c r="R13" s="241">
        <v>156467</v>
      </c>
      <c r="S13" s="241"/>
      <c r="T13" s="241"/>
      <c r="U13" s="241" t="s">
        <v>1419</v>
      </c>
    </row>
    <row r="14" spans="1:21" ht="15.75" customHeight="1">
      <c r="A14" s="241">
        <v>8</v>
      </c>
      <c r="B14" s="241" t="s">
        <v>2598</v>
      </c>
      <c r="C14" s="241" t="s">
        <v>2605</v>
      </c>
      <c r="D14" s="241">
        <v>3737</v>
      </c>
      <c r="E14" s="241" t="s">
        <v>2601</v>
      </c>
      <c r="F14" s="241">
        <v>4</v>
      </c>
      <c r="G14" s="241" t="s">
        <v>2602</v>
      </c>
      <c r="H14" s="241" t="s">
        <v>43</v>
      </c>
      <c r="I14" s="241">
        <v>55</v>
      </c>
      <c r="J14" s="241">
        <v>23</v>
      </c>
      <c r="K14" s="241">
        <v>3</v>
      </c>
      <c r="L14" s="241">
        <v>1256</v>
      </c>
      <c r="M14" s="241">
        <v>1135</v>
      </c>
      <c r="N14" s="241">
        <v>959</v>
      </c>
      <c r="O14" s="241">
        <v>153</v>
      </c>
      <c r="P14" s="241"/>
      <c r="Q14" s="241" t="s">
        <v>2768</v>
      </c>
      <c r="R14" s="241">
        <v>216566</v>
      </c>
      <c r="S14" s="241"/>
      <c r="T14" s="241"/>
      <c r="U14" s="241" t="s">
        <v>1419</v>
      </c>
    </row>
    <row r="15" spans="1:21" ht="15.75" customHeight="1">
      <c r="A15" s="241">
        <v>9</v>
      </c>
      <c r="B15" s="241" t="s">
        <v>2598</v>
      </c>
      <c r="C15" s="241" t="s">
        <v>2605</v>
      </c>
      <c r="D15" s="241">
        <v>3737</v>
      </c>
      <c r="E15" s="241" t="s">
        <v>2601</v>
      </c>
      <c r="F15" s="241">
        <v>4</v>
      </c>
      <c r="G15" s="241" t="s">
        <v>2602</v>
      </c>
      <c r="H15" s="241" t="s">
        <v>43</v>
      </c>
      <c r="I15" s="241">
        <v>43</v>
      </c>
      <c r="J15" s="241">
        <v>45</v>
      </c>
      <c r="K15" s="241">
        <v>1.4</v>
      </c>
      <c r="L15" s="241">
        <v>653</v>
      </c>
      <c r="M15" s="241">
        <v>560</v>
      </c>
      <c r="N15" s="241">
        <v>307</v>
      </c>
      <c r="O15" s="241">
        <v>237</v>
      </c>
      <c r="P15" s="241"/>
      <c r="Q15" s="241" t="s">
        <v>2769</v>
      </c>
      <c r="R15" s="241">
        <v>73553</v>
      </c>
      <c r="S15" s="241"/>
      <c r="T15" s="241"/>
      <c r="U15" s="241" t="s">
        <v>1419</v>
      </c>
    </row>
    <row r="16" spans="1:21" ht="15.75" customHeight="1">
      <c r="A16" s="241">
        <v>10</v>
      </c>
      <c r="B16" s="241" t="s">
        <v>2598</v>
      </c>
      <c r="C16" s="241" t="s">
        <v>2606</v>
      </c>
      <c r="D16" s="241">
        <v>3734</v>
      </c>
      <c r="E16" s="241" t="s">
        <v>2601</v>
      </c>
      <c r="F16" s="241">
        <v>4</v>
      </c>
      <c r="G16" s="241" t="s">
        <v>2602</v>
      </c>
      <c r="H16" s="241" t="s">
        <v>43</v>
      </c>
      <c r="I16" s="241">
        <v>74</v>
      </c>
      <c r="J16" s="241">
        <v>4</v>
      </c>
      <c r="K16" s="241">
        <v>3</v>
      </c>
      <c r="L16" s="241">
        <v>753</v>
      </c>
      <c r="M16" s="241">
        <v>683</v>
      </c>
      <c r="N16" s="241">
        <v>476</v>
      </c>
      <c r="O16" s="241">
        <v>190</v>
      </c>
      <c r="P16" s="241"/>
      <c r="Q16" s="241" t="s">
        <v>2770</v>
      </c>
      <c r="R16" s="241">
        <v>114201</v>
      </c>
      <c r="S16" s="241"/>
      <c r="T16" s="241"/>
      <c r="U16" s="241" t="s">
        <v>1419</v>
      </c>
    </row>
    <row r="17" spans="1:21" ht="15.75" customHeight="1">
      <c r="A17" s="241">
        <v>11</v>
      </c>
      <c r="B17" s="241" t="s">
        <v>2598</v>
      </c>
      <c r="C17" s="241" t="s">
        <v>2606</v>
      </c>
      <c r="D17" s="241">
        <v>3734</v>
      </c>
      <c r="E17" s="241" t="s">
        <v>2601</v>
      </c>
      <c r="F17" s="241">
        <v>4</v>
      </c>
      <c r="G17" s="241" t="s">
        <v>2602</v>
      </c>
      <c r="H17" s="241" t="s">
        <v>43</v>
      </c>
      <c r="I17" s="241">
        <v>3</v>
      </c>
      <c r="J17" s="241">
        <v>7</v>
      </c>
      <c r="K17" s="241">
        <v>1.9</v>
      </c>
      <c r="L17" s="241">
        <v>986</v>
      </c>
      <c r="M17" s="241">
        <v>874</v>
      </c>
      <c r="N17" s="241">
        <v>507</v>
      </c>
      <c r="O17" s="241">
        <v>345</v>
      </c>
      <c r="P17" s="241"/>
      <c r="Q17" s="241" t="s">
        <v>2771</v>
      </c>
      <c r="R17" s="241">
        <v>125664</v>
      </c>
      <c r="S17" s="241"/>
      <c r="T17" s="241"/>
      <c r="U17" s="241" t="s">
        <v>1419</v>
      </c>
    </row>
    <row r="18" spans="1:21" ht="15.75" customHeight="1">
      <c r="A18" s="241">
        <v>12</v>
      </c>
      <c r="B18" s="241" t="s">
        <v>2598</v>
      </c>
      <c r="C18" s="241" t="s">
        <v>2606</v>
      </c>
      <c r="D18" s="241">
        <v>3734</v>
      </c>
      <c r="E18" s="241" t="s">
        <v>2601</v>
      </c>
      <c r="F18" s="241">
        <v>4</v>
      </c>
      <c r="G18" s="241" t="s">
        <v>2602</v>
      </c>
      <c r="H18" s="241" t="s">
        <v>43</v>
      </c>
      <c r="I18" s="241">
        <v>2</v>
      </c>
      <c r="J18" s="241">
        <v>10</v>
      </c>
      <c r="K18" s="241">
        <v>1.3</v>
      </c>
      <c r="L18" s="241">
        <v>614</v>
      </c>
      <c r="M18" s="241">
        <v>552</v>
      </c>
      <c r="N18" s="241">
        <v>210</v>
      </c>
      <c r="O18" s="241">
        <v>327</v>
      </c>
      <c r="P18" s="241"/>
      <c r="Q18" s="241" t="s">
        <v>2772</v>
      </c>
      <c r="R18" s="241">
        <v>53361</v>
      </c>
      <c r="S18" s="241"/>
      <c r="T18" s="241" t="s">
        <v>2599</v>
      </c>
      <c r="U18" s="241" t="s">
        <v>1419</v>
      </c>
    </row>
    <row r="19" spans="1:21" ht="15.75" customHeight="1">
      <c r="A19" s="241">
        <v>13</v>
      </c>
      <c r="B19" s="241" t="s">
        <v>2598</v>
      </c>
      <c r="C19" s="241" t="s">
        <v>2606</v>
      </c>
      <c r="D19" s="241">
        <v>3734</v>
      </c>
      <c r="E19" s="241" t="s">
        <v>2601</v>
      </c>
      <c r="F19" s="241">
        <v>4</v>
      </c>
      <c r="G19" s="241" t="s">
        <v>2602</v>
      </c>
      <c r="H19" s="241" t="s">
        <v>43</v>
      </c>
      <c r="I19" s="241">
        <v>66</v>
      </c>
      <c r="J19" s="241">
        <v>15</v>
      </c>
      <c r="K19" s="241">
        <v>2</v>
      </c>
      <c r="L19" s="241">
        <v>859</v>
      </c>
      <c r="M19" s="241">
        <v>752</v>
      </c>
      <c r="N19" s="241">
        <v>461</v>
      </c>
      <c r="O19" s="241">
        <v>271</v>
      </c>
      <c r="P19" s="241"/>
      <c r="Q19" s="241" t="s">
        <v>2773</v>
      </c>
      <c r="R19" s="241">
        <v>117127</v>
      </c>
      <c r="S19" s="241"/>
      <c r="T19" s="241" t="s">
        <v>2599</v>
      </c>
      <c r="U19" s="241" t="s">
        <v>1419</v>
      </c>
    </row>
    <row r="20" spans="1:21" ht="15.75" customHeight="1">
      <c r="A20" s="241">
        <v>15</v>
      </c>
      <c r="B20" s="241" t="s">
        <v>2598</v>
      </c>
      <c r="C20" s="241" t="s">
        <v>2607</v>
      </c>
      <c r="D20" s="241">
        <v>3720</v>
      </c>
      <c r="E20" s="241" t="s">
        <v>2608</v>
      </c>
      <c r="F20" s="241">
        <v>4</v>
      </c>
      <c r="G20" s="241" t="s">
        <v>2602</v>
      </c>
      <c r="H20" s="241" t="s">
        <v>43</v>
      </c>
      <c r="I20" s="241">
        <v>119</v>
      </c>
      <c r="J20" s="241">
        <v>5</v>
      </c>
      <c r="K20" s="241">
        <v>2.8</v>
      </c>
      <c r="L20" s="241">
        <v>1016</v>
      </c>
      <c r="M20" s="241">
        <v>908</v>
      </c>
      <c r="N20" s="241">
        <v>694</v>
      </c>
      <c r="O20" s="241">
        <v>189</v>
      </c>
      <c r="P20" s="241"/>
      <c r="Q20" s="241" t="s">
        <v>2774</v>
      </c>
      <c r="R20" s="241">
        <v>153765</v>
      </c>
      <c r="S20" s="241"/>
      <c r="T20" s="241"/>
      <c r="U20" s="241" t="s">
        <v>1419</v>
      </c>
    </row>
    <row r="21" spans="1:21" ht="15.75" customHeight="1">
      <c r="A21" s="241">
        <v>16</v>
      </c>
      <c r="B21" s="241" t="s">
        <v>2598</v>
      </c>
      <c r="C21" s="241" t="s">
        <v>2607</v>
      </c>
      <c r="D21" s="241">
        <v>3720</v>
      </c>
      <c r="E21" s="241" t="s">
        <v>2608</v>
      </c>
      <c r="F21" s="241">
        <v>4</v>
      </c>
      <c r="G21" s="241" t="s">
        <v>2602</v>
      </c>
      <c r="H21" s="241" t="s">
        <v>43</v>
      </c>
      <c r="I21" s="241">
        <v>27</v>
      </c>
      <c r="J21" s="241">
        <v>3</v>
      </c>
      <c r="K21" s="241">
        <v>2.1</v>
      </c>
      <c r="L21" s="241">
        <v>750</v>
      </c>
      <c r="M21" s="241">
        <v>670</v>
      </c>
      <c r="N21" s="241">
        <v>446</v>
      </c>
      <c r="O21" s="241">
        <v>209</v>
      </c>
      <c r="P21" s="241"/>
      <c r="Q21" s="241" t="s">
        <v>2775</v>
      </c>
      <c r="R21" s="241">
        <v>96530</v>
      </c>
      <c r="S21" s="241"/>
      <c r="T21" s="241"/>
      <c r="U21" s="241" t="s">
        <v>1419</v>
      </c>
    </row>
    <row r="22" spans="1:21" ht="15.75" customHeight="1">
      <c r="A22" s="241">
        <v>17</v>
      </c>
      <c r="B22" s="241" t="s">
        <v>2598</v>
      </c>
      <c r="C22" s="241" t="s">
        <v>2607</v>
      </c>
      <c r="D22" s="241">
        <v>3720</v>
      </c>
      <c r="E22" s="241" t="s">
        <v>2608</v>
      </c>
      <c r="F22" s="241">
        <v>4</v>
      </c>
      <c r="G22" s="241" t="s">
        <v>2602</v>
      </c>
      <c r="H22" s="241" t="s">
        <v>43</v>
      </c>
      <c r="I22" s="241">
        <v>27</v>
      </c>
      <c r="J22" s="241">
        <v>10</v>
      </c>
      <c r="K22" s="241">
        <v>1.6</v>
      </c>
      <c r="L22" s="241">
        <v>479</v>
      </c>
      <c r="M22" s="241">
        <v>470</v>
      </c>
      <c r="N22" s="241">
        <v>245</v>
      </c>
      <c r="O22" s="241">
        <v>216</v>
      </c>
      <c r="P22" s="241"/>
      <c r="Q22" s="241" t="s">
        <v>2776</v>
      </c>
      <c r="R22" s="241">
        <v>52029</v>
      </c>
      <c r="S22" s="241"/>
      <c r="T22" s="241" t="s">
        <v>2599</v>
      </c>
      <c r="U22" s="241" t="s">
        <v>1419</v>
      </c>
    </row>
    <row r="23" spans="1:21" ht="15.75" customHeight="1">
      <c r="A23" s="241">
        <v>19</v>
      </c>
      <c r="B23" s="241" t="s">
        <v>2598</v>
      </c>
      <c r="C23" s="241" t="s">
        <v>2600</v>
      </c>
      <c r="D23" s="241">
        <v>3741</v>
      </c>
      <c r="E23" s="241" t="s">
        <v>2601</v>
      </c>
      <c r="F23" s="241">
        <v>4</v>
      </c>
      <c r="G23" s="241" t="s">
        <v>2609</v>
      </c>
      <c r="H23" s="241" t="s">
        <v>2603</v>
      </c>
      <c r="I23" s="241">
        <v>109</v>
      </c>
      <c r="J23" s="241">
        <v>1</v>
      </c>
      <c r="K23" s="241">
        <v>0.7</v>
      </c>
      <c r="L23" s="241">
        <v>163</v>
      </c>
      <c r="M23" s="241">
        <v>151</v>
      </c>
      <c r="N23" s="241">
        <v>60</v>
      </c>
      <c r="O23" s="241">
        <v>83</v>
      </c>
      <c r="P23" s="241"/>
      <c r="Q23" s="241" t="s">
        <v>2777</v>
      </c>
      <c r="R23" s="241">
        <v>3725</v>
      </c>
      <c r="S23" s="241"/>
      <c r="T23" s="241" t="s">
        <v>2599</v>
      </c>
      <c r="U23" s="241" t="s">
        <v>1419</v>
      </c>
    </row>
    <row r="24" spans="1:21" ht="15.75" customHeight="1">
      <c r="A24" s="241">
        <v>20</v>
      </c>
      <c r="B24" s="241" t="s">
        <v>2598</v>
      </c>
      <c r="C24" s="241" t="s">
        <v>2600</v>
      </c>
      <c r="D24" s="241">
        <v>3741</v>
      </c>
      <c r="E24" s="241" t="s">
        <v>2601</v>
      </c>
      <c r="F24" s="241">
        <v>4</v>
      </c>
      <c r="G24" s="241" t="s">
        <v>2609</v>
      </c>
      <c r="H24" s="241" t="s">
        <v>43</v>
      </c>
      <c r="I24" s="241">
        <v>41</v>
      </c>
      <c r="J24" s="241">
        <v>8</v>
      </c>
      <c r="K24" s="241">
        <v>0.6</v>
      </c>
      <c r="L24" s="241">
        <v>309</v>
      </c>
      <c r="M24" s="241">
        <v>276</v>
      </c>
      <c r="N24" s="241">
        <v>157</v>
      </c>
      <c r="O24" s="241">
        <v>109</v>
      </c>
      <c r="P24" s="241"/>
      <c r="Q24" s="241" t="s">
        <v>2778</v>
      </c>
      <c r="R24" s="241">
        <v>42706</v>
      </c>
      <c r="S24" s="241"/>
      <c r="T24" s="241" t="s">
        <v>2599</v>
      </c>
      <c r="U24" s="241" t="s">
        <v>1419</v>
      </c>
    </row>
    <row r="25" spans="1:21" ht="15.75" customHeight="1">
      <c r="A25" s="241">
        <v>21</v>
      </c>
      <c r="B25" s="241" t="s">
        <v>2598</v>
      </c>
      <c r="C25" s="241" t="s">
        <v>2600</v>
      </c>
      <c r="D25" s="241">
        <v>3741</v>
      </c>
      <c r="E25" s="241" t="s">
        <v>2601</v>
      </c>
      <c r="F25" s="241">
        <v>4</v>
      </c>
      <c r="G25" s="241" t="s">
        <v>2609</v>
      </c>
      <c r="H25" s="241" t="s">
        <v>43</v>
      </c>
      <c r="I25" s="241">
        <v>37</v>
      </c>
      <c r="J25" s="241">
        <v>13</v>
      </c>
      <c r="K25" s="241">
        <v>1.3</v>
      </c>
      <c r="L25" s="241">
        <v>485</v>
      </c>
      <c r="M25" s="241">
        <v>437</v>
      </c>
      <c r="N25" s="241">
        <v>235</v>
      </c>
      <c r="O25" s="241">
        <v>188</v>
      </c>
      <c r="P25" s="241"/>
      <c r="Q25" s="241" t="s">
        <v>2779</v>
      </c>
      <c r="R25" s="241">
        <v>56972</v>
      </c>
      <c r="S25" s="241"/>
      <c r="T25" s="241" t="s">
        <v>2599</v>
      </c>
      <c r="U25" s="241" t="s">
        <v>1419</v>
      </c>
    </row>
    <row r="26" spans="1:21" ht="15.75" customHeight="1">
      <c r="A26" s="241">
        <v>22</v>
      </c>
      <c r="B26" s="241" t="s">
        <v>2598</v>
      </c>
      <c r="C26" s="241" t="s">
        <v>2600</v>
      </c>
      <c r="D26" s="241">
        <v>3741</v>
      </c>
      <c r="E26" s="241" t="s">
        <v>2601</v>
      </c>
      <c r="F26" s="241">
        <v>4</v>
      </c>
      <c r="G26" s="241" t="s">
        <v>2609</v>
      </c>
      <c r="H26" s="241" t="s">
        <v>43</v>
      </c>
      <c r="I26" s="241">
        <v>13</v>
      </c>
      <c r="J26" s="241">
        <v>8</v>
      </c>
      <c r="K26" s="241">
        <v>1.4</v>
      </c>
      <c r="L26" s="241">
        <v>464</v>
      </c>
      <c r="M26" s="241">
        <v>411</v>
      </c>
      <c r="N26" s="241">
        <v>253</v>
      </c>
      <c r="O26" s="241">
        <v>150</v>
      </c>
      <c r="P26" s="241"/>
      <c r="Q26" s="241" t="s">
        <v>2780</v>
      </c>
      <c r="R26" s="241">
        <v>52211</v>
      </c>
      <c r="S26" s="241"/>
      <c r="T26" s="241" t="s">
        <v>2599</v>
      </c>
      <c r="U26" s="241" t="s">
        <v>1419</v>
      </c>
    </row>
    <row r="27" spans="1:21" ht="15.75" customHeight="1">
      <c r="A27" s="241">
        <v>23</v>
      </c>
      <c r="B27" s="241" t="s">
        <v>2598</v>
      </c>
      <c r="C27" s="241" t="s">
        <v>2604</v>
      </c>
      <c r="D27" s="241">
        <v>3733</v>
      </c>
      <c r="E27" s="241" t="s">
        <v>2601</v>
      </c>
      <c r="F27" s="241">
        <v>4</v>
      </c>
      <c r="G27" s="241" t="s">
        <v>2609</v>
      </c>
      <c r="H27" s="241" t="s">
        <v>43</v>
      </c>
      <c r="I27" s="241">
        <v>60</v>
      </c>
      <c r="J27" s="241">
        <v>12</v>
      </c>
      <c r="K27" s="241">
        <v>2.9</v>
      </c>
      <c r="L27" s="241">
        <v>918</v>
      </c>
      <c r="M27" s="241">
        <v>815</v>
      </c>
      <c r="N27" s="241">
        <v>648</v>
      </c>
      <c r="O27" s="241">
        <v>149</v>
      </c>
      <c r="P27" s="241"/>
      <c r="Q27" s="241" t="s">
        <v>2781</v>
      </c>
      <c r="R27" s="241">
        <v>129736</v>
      </c>
      <c r="S27" s="241"/>
      <c r="T27" s="241"/>
      <c r="U27" s="241" t="s">
        <v>1419</v>
      </c>
    </row>
    <row r="28" spans="1:21" ht="15.75" customHeight="1">
      <c r="A28" s="241">
        <v>24</v>
      </c>
      <c r="B28" s="241" t="s">
        <v>2598</v>
      </c>
      <c r="C28" s="241" t="s">
        <v>2604</v>
      </c>
      <c r="D28" s="241">
        <v>3733</v>
      </c>
      <c r="E28" s="241" t="s">
        <v>2601</v>
      </c>
      <c r="F28" s="241">
        <v>4</v>
      </c>
      <c r="G28" s="241" t="s">
        <v>2609</v>
      </c>
      <c r="H28" s="241" t="s">
        <v>43</v>
      </c>
      <c r="I28" s="241">
        <v>100</v>
      </c>
      <c r="J28" s="241">
        <v>22</v>
      </c>
      <c r="K28" s="241">
        <v>2.6</v>
      </c>
      <c r="L28" s="241">
        <v>592</v>
      </c>
      <c r="M28" s="241">
        <v>540</v>
      </c>
      <c r="N28" s="241">
        <v>286</v>
      </c>
      <c r="O28" s="241">
        <v>236</v>
      </c>
      <c r="P28" s="241"/>
      <c r="Q28" s="241" t="s">
        <v>2782</v>
      </c>
      <c r="R28" s="241">
        <v>72054</v>
      </c>
      <c r="S28" s="241"/>
      <c r="T28" s="241"/>
      <c r="U28" s="241" t="s">
        <v>1419</v>
      </c>
    </row>
    <row r="29" spans="1:21" ht="15.75" customHeight="1">
      <c r="A29" s="241">
        <v>25</v>
      </c>
      <c r="B29" s="241" t="s">
        <v>2598</v>
      </c>
      <c r="C29" s="241" t="s">
        <v>2604</v>
      </c>
      <c r="D29" s="241">
        <v>3733</v>
      </c>
      <c r="E29" s="241" t="s">
        <v>2601</v>
      </c>
      <c r="F29" s="241">
        <v>4</v>
      </c>
      <c r="G29" s="241" t="s">
        <v>2609</v>
      </c>
      <c r="H29" s="241" t="s">
        <v>43</v>
      </c>
      <c r="I29" s="241">
        <v>89</v>
      </c>
      <c r="J29" s="241">
        <v>4</v>
      </c>
      <c r="K29" s="241">
        <v>0.6</v>
      </c>
      <c r="L29" s="241">
        <v>105</v>
      </c>
      <c r="M29" s="241">
        <v>95</v>
      </c>
      <c r="N29" s="241">
        <v>49</v>
      </c>
      <c r="O29" s="241">
        <v>44</v>
      </c>
      <c r="P29" s="241"/>
      <c r="Q29" s="241" t="s">
        <v>2783</v>
      </c>
      <c r="R29" s="241">
        <v>12103</v>
      </c>
      <c r="S29" s="241"/>
      <c r="T29" s="241"/>
      <c r="U29" s="241" t="s">
        <v>1419</v>
      </c>
    </row>
    <row r="30" spans="1:21" ht="15.75" customHeight="1">
      <c r="A30" s="241">
        <v>26</v>
      </c>
      <c r="B30" s="241" t="s">
        <v>2598</v>
      </c>
      <c r="C30" s="241" t="s">
        <v>2604</v>
      </c>
      <c r="D30" s="241">
        <v>3733</v>
      </c>
      <c r="E30" s="241" t="s">
        <v>2601</v>
      </c>
      <c r="F30" s="241">
        <v>4</v>
      </c>
      <c r="G30" s="241" t="s">
        <v>2609</v>
      </c>
      <c r="H30" s="241" t="s">
        <v>43</v>
      </c>
      <c r="I30" s="241">
        <v>79</v>
      </c>
      <c r="J30" s="241">
        <v>25</v>
      </c>
      <c r="K30" s="241">
        <v>2.2000000000000002</v>
      </c>
      <c r="L30" s="241">
        <v>640</v>
      </c>
      <c r="M30" s="241">
        <v>581</v>
      </c>
      <c r="N30" s="241">
        <v>354</v>
      </c>
      <c r="O30" s="241">
        <v>212</v>
      </c>
      <c r="P30" s="241"/>
      <c r="Q30" s="241" t="s">
        <v>2784</v>
      </c>
      <c r="R30" s="241">
        <v>85128</v>
      </c>
      <c r="S30" s="241"/>
      <c r="T30" s="241"/>
      <c r="U30" s="241" t="s">
        <v>1419</v>
      </c>
    </row>
    <row r="31" spans="1:21" ht="15.75" customHeight="1">
      <c r="A31" s="241">
        <v>27</v>
      </c>
      <c r="B31" s="241" t="s">
        <v>2598</v>
      </c>
      <c r="C31" s="241" t="s">
        <v>2604</v>
      </c>
      <c r="D31" s="241">
        <v>3733</v>
      </c>
      <c r="E31" s="241" t="s">
        <v>2601</v>
      </c>
      <c r="F31" s="241">
        <v>4</v>
      </c>
      <c r="G31" s="241" t="s">
        <v>2609</v>
      </c>
      <c r="H31" s="241" t="s">
        <v>43</v>
      </c>
      <c r="I31" s="241">
        <v>57</v>
      </c>
      <c r="J31" s="241">
        <v>18</v>
      </c>
      <c r="K31" s="241">
        <v>1</v>
      </c>
      <c r="L31" s="241">
        <v>378</v>
      </c>
      <c r="M31" s="241">
        <v>331</v>
      </c>
      <c r="N31" s="241">
        <v>189</v>
      </c>
      <c r="O31" s="241">
        <v>135</v>
      </c>
      <c r="P31" s="241"/>
      <c r="Q31" s="241" t="s">
        <v>2785</v>
      </c>
      <c r="R31" s="241">
        <v>40041</v>
      </c>
      <c r="S31" s="241"/>
      <c r="T31" s="241"/>
      <c r="U31" s="241" t="s">
        <v>1419</v>
      </c>
    </row>
    <row r="32" spans="1:21" ht="15.75" customHeight="1">
      <c r="A32" s="241">
        <v>28</v>
      </c>
      <c r="B32" s="241" t="s">
        <v>2598</v>
      </c>
      <c r="C32" s="241" t="s">
        <v>2604</v>
      </c>
      <c r="D32" s="241">
        <v>3733</v>
      </c>
      <c r="E32" s="241" t="s">
        <v>2601</v>
      </c>
      <c r="F32" s="241">
        <v>4</v>
      </c>
      <c r="G32" s="241" t="s">
        <v>2609</v>
      </c>
      <c r="H32" s="241" t="s">
        <v>43</v>
      </c>
      <c r="I32" s="241">
        <v>78</v>
      </c>
      <c r="J32" s="241">
        <v>9</v>
      </c>
      <c r="K32" s="241">
        <v>1.6</v>
      </c>
      <c r="L32" s="241">
        <v>356</v>
      </c>
      <c r="M32" s="241">
        <v>320</v>
      </c>
      <c r="N32" s="241">
        <v>251</v>
      </c>
      <c r="O32" s="241">
        <v>61</v>
      </c>
      <c r="P32" s="241"/>
      <c r="Q32" s="241" t="s">
        <v>2786</v>
      </c>
      <c r="R32" s="241">
        <v>56226</v>
      </c>
      <c r="S32" s="241"/>
      <c r="T32" s="241"/>
      <c r="U32" s="241" t="s">
        <v>1419</v>
      </c>
    </row>
    <row r="33" spans="1:21" ht="15.75" customHeight="1">
      <c r="A33" s="241">
        <v>29</v>
      </c>
      <c r="B33" s="241" t="s">
        <v>2598</v>
      </c>
      <c r="C33" s="241" t="s">
        <v>2604</v>
      </c>
      <c r="D33" s="241">
        <v>3733</v>
      </c>
      <c r="E33" s="241" t="s">
        <v>2601</v>
      </c>
      <c r="F33" s="241">
        <v>4</v>
      </c>
      <c r="G33" s="241" t="s">
        <v>2609</v>
      </c>
      <c r="H33" s="241" t="s">
        <v>43</v>
      </c>
      <c r="I33" s="241">
        <v>66</v>
      </c>
      <c r="J33" s="241">
        <v>31</v>
      </c>
      <c r="K33" s="241">
        <v>2.8</v>
      </c>
      <c r="L33" s="241">
        <v>763</v>
      </c>
      <c r="M33" s="241">
        <v>660</v>
      </c>
      <c r="N33" s="241">
        <v>425</v>
      </c>
      <c r="O33" s="241">
        <v>219</v>
      </c>
      <c r="P33" s="241"/>
      <c r="Q33" s="241" t="s">
        <v>2787</v>
      </c>
      <c r="R33" s="241">
        <v>93742</v>
      </c>
      <c r="S33" s="241"/>
      <c r="T33" s="241"/>
      <c r="U33" s="241" t="s">
        <v>1419</v>
      </c>
    </row>
    <row r="34" spans="1:21" ht="15.75" customHeight="1">
      <c r="A34" s="241">
        <v>30</v>
      </c>
      <c r="B34" s="241" t="s">
        <v>2598</v>
      </c>
      <c r="C34" s="241" t="s">
        <v>2604</v>
      </c>
      <c r="D34" s="241">
        <v>3733</v>
      </c>
      <c r="E34" s="241" t="s">
        <v>2601</v>
      </c>
      <c r="F34" s="241">
        <v>4</v>
      </c>
      <c r="G34" s="241" t="s">
        <v>2609</v>
      </c>
      <c r="H34" s="241" t="s">
        <v>43</v>
      </c>
      <c r="I34" s="241">
        <v>96</v>
      </c>
      <c r="J34" s="241">
        <v>15</v>
      </c>
      <c r="K34" s="241">
        <v>2.6</v>
      </c>
      <c r="L34" s="241">
        <v>718</v>
      </c>
      <c r="M34" s="241">
        <v>601</v>
      </c>
      <c r="N34" s="241">
        <v>393</v>
      </c>
      <c r="O34" s="241">
        <v>189</v>
      </c>
      <c r="P34" s="241"/>
      <c r="Q34" s="241" t="s">
        <v>2788</v>
      </c>
      <c r="R34" s="241">
        <v>94066</v>
      </c>
      <c r="S34" s="241"/>
      <c r="T34" s="241"/>
      <c r="U34" s="241" t="s">
        <v>1419</v>
      </c>
    </row>
    <row r="35" spans="1:21" ht="15.75" customHeight="1">
      <c r="A35" s="241">
        <v>31</v>
      </c>
      <c r="B35" s="241" t="s">
        <v>2598</v>
      </c>
      <c r="C35" s="241" t="s">
        <v>2605</v>
      </c>
      <c r="D35" s="241">
        <v>3738</v>
      </c>
      <c r="E35" s="241" t="s">
        <v>2601</v>
      </c>
      <c r="F35" s="241">
        <v>4</v>
      </c>
      <c r="G35" s="241" t="s">
        <v>2609</v>
      </c>
      <c r="H35" s="241" t="s">
        <v>43</v>
      </c>
      <c r="I35" s="241">
        <v>30</v>
      </c>
      <c r="J35" s="241">
        <v>11</v>
      </c>
      <c r="K35" s="241">
        <v>0.9</v>
      </c>
      <c r="L35" s="241">
        <v>334</v>
      </c>
      <c r="M35" s="241">
        <v>311</v>
      </c>
      <c r="N35" s="241">
        <v>145</v>
      </c>
      <c r="O35" s="241">
        <v>157</v>
      </c>
      <c r="P35" s="241"/>
      <c r="Q35" s="241" t="s">
        <v>2789</v>
      </c>
      <c r="R35" s="241">
        <v>38029</v>
      </c>
      <c r="S35" s="241"/>
      <c r="T35" s="241"/>
      <c r="U35" s="241" t="s">
        <v>1419</v>
      </c>
    </row>
    <row r="36" spans="1:21" ht="15.75" customHeight="1">
      <c r="A36" s="241">
        <v>32</v>
      </c>
      <c r="B36" s="241" t="s">
        <v>2598</v>
      </c>
      <c r="C36" s="241" t="s">
        <v>2605</v>
      </c>
      <c r="D36" s="241">
        <v>3738</v>
      </c>
      <c r="E36" s="241" t="s">
        <v>2601</v>
      </c>
      <c r="F36" s="241">
        <v>4</v>
      </c>
      <c r="G36" s="241" t="s">
        <v>2609</v>
      </c>
      <c r="H36" s="241" t="s">
        <v>43</v>
      </c>
      <c r="I36" s="241">
        <v>41</v>
      </c>
      <c r="J36" s="241">
        <v>10</v>
      </c>
      <c r="K36" s="241">
        <v>1.9</v>
      </c>
      <c r="L36" s="241">
        <v>590</v>
      </c>
      <c r="M36" s="241">
        <v>522</v>
      </c>
      <c r="N36" s="241">
        <v>227</v>
      </c>
      <c r="O36" s="241">
        <v>283</v>
      </c>
      <c r="P36" s="241"/>
      <c r="Q36" s="241" t="s">
        <v>2790</v>
      </c>
      <c r="R36" s="241">
        <v>46975</v>
      </c>
      <c r="S36" s="241"/>
      <c r="T36" s="241"/>
      <c r="U36" s="241" t="s">
        <v>1419</v>
      </c>
    </row>
    <row r="37" spans="1:21" ht="15.75" customHeight="1">
      <c r="A37" s="241">
        <v>33</v>
      </c>
      <c r="B37" s="241" t="s">
        <v>2598</v>
      </c>
      <c r="C37" s="241" t="s">
        <v>2605</v>
      </c>
      <c r="D37" s="241">
        <v>3738</v>
      </c>
      <c r="E37" s="241" t="s">
        <v>2601</v>
      </c>
      <c r="F37" s="241">
        <v>4</v>
      </c>
      <c r="G37" s="241" t="s">
        <v>2609</v>
      </c>
      <c r="H37" s="241" t="s">
        <v>43</v>
      </c>
      <c r="I37" s="241">
        <v>44</v>
      </c>
      <c r="J37" s="241">
        <v>13</v>
      </c>
      <c r="K37" s="241">
        <v>2.5</v>
      </c>
      <c r="L37" s="241">
        <v>680</v>
      </c>
      <c r="M37" s="241">
        <v>595</v>
      </c>
      <c r="N37" s="241">
        <v>310</v>
      </c>
      <c r="O37" s="241">
        <v>273</v>
      </c>
      <c r="P37" s="241"/>
      <c r="Q37" s="241" t="s">
        <v>2791</v>
      </c>
      <c r="R37" s="241">
        <v>61041</v>
      </c>
      <c r="S37" s="241"/>
      <c r="T37" s="241"/>
      <c r="U37" s="241" t="s">
        <v>1419</v>
      </c>
    </row>
    <row r="38" spans="1:21" ht="15.75" customHeight="1">
      <c r="A38" s="241">
        <v>34</v>
      </c>
      <c r="B38" s="241" t="s">
        <v>2598</v>
      </c>
      <c r="C38" s="241" t="s">
        <v>2605</v>
      </c>
      <c r="D38" s="241">
        <v>3738</v>
      </c>
      <c r="E38" s="241" t="s">
        <v>2601</v>
      </c>
      <c r="F38" s="241">
        <v>4</v>
      </c>
      <c r="G38" s="241" t="s">
        <v>2609</v>
      </c>
      <c r="H38" s="241" t="s">
        <v>43</v>
      </c>
      <c r="I38" s="241">
        <v>54</v>
      </c>
      <c r="J38" s="241">
        <v>24</v>
      </c>
      <c r="K38" s="241">
        <v>1.1000000000000001</v>
      </c>
      <c r="L38" s="241">
        <v>141</v>
      </c>
      <c r="M38" s="241">
        <v>126</v>
      </c>
      <c r="N38" s="241">
        <v>87</v>
      </c>
      <c r="O38" s="241">
        <v>36</v>
      </c>
      <c r="P38" s="241"/>
      <c r="Q38" s="241" t="s">
        <v>2792</v>
      </c>
      <c r="R38" s="241">
        <v>17879</v>
      </c>
      <c r="S38" s="241"/>
      <c r="T38" s="241"/>
      <c r="U38" s="241" t="s">
        <v>1419</v>
      </c>
    </row>
    <row r="39" spans="1:21" ht="15.75" customHeight="1">
      <c r="A39" s="241">
        <v>35</v>
      </c>
      <c r="B39" s="241" t="s">
        <v>2598</v>
      </c>
      <c r="C39" s="241" t="s">
        <v>2610</v>
      </c>
      <c r="D39" s="241">
        <v>3736</v>
      </c>
      <c r="E39" s="241" t="s">
        <v>2601</v>
      </c>
      <c r="F39" s="241">
        <v>4</v>
      </c>
      <c r="G39" s="241" t="s">
        <v>2609</v>
      </c>
      <c r="H39" s="241" t="s">
        <v>43</v>
      </c>
      <c r="I39" s="241">
        <v>10</v>
      </c>
      <c r="J39" s="241">
        <v>15</v>
      </c>
      <c r="K39" s="241">
        <v>2</v>
      </c>
      <c r="L39" s="241">
        <v>699</v>
      </c>
      <c r="M39" s="241">
        <v>547</v>
      </c>
      <c r="N39" s="241">
        <v>305</v>
      </c>
      <c r="O39" s="241">
        <v>229</v>
      </c>
      <c r="P39" s="241"/>
      <c r="Q39" s="241" t="s">
        <v>2793</v>
      </c>
      <c r="R39" s="241">
        <v>72996</v>
      </c>
      <c r="S39" s="241"/>
      <c r="T39" s="241"/>
      <c r="U39" s="241" t="s">
        <v>1419</v>
      </c>
    </row>
    <row r="40" spans="1:21" ht="15.75" customHeight="1">
      <c r="A40" s="241">
        <v>36</v>
      </c>
      <c r="B40" s="241" t="s">
        <v>2598</v>
      </c>
      <c r="C40" s="241" t="s">
        <v>2610</v>
      </c>
      <c r="D40" s="241">
        <v>3736</v>
      </c>
      <c r="E40" s="241" t="s">
        <v>2601</v>
      </c>
      <c r="F40" s="241">
        <v>4</v>
      </c>
      <c r="G40" s="241" t="s">
        <v>2609</v>
      </c>
      <c r="H40" s="241" t="s">
        <v>43</v>
      </c>
      <c r="I40" s="241">
        <v>18</v>
      </c>
      <c r="J40" s="241">
        <v>10</v>
      </c>
      <c r="K40" s="241">
        <v>0.3</v>
      </c>
      <c r="L40" s="241">
        <v>168</v>
      </c>
      <c r="M40" s="241">
        <v>151</v>
      </c>
      <c r="N40" s="241">
        <v>110</v>
      </c>
      <c r="O40" s="241">
        <v>38</v>
      </c>
      <c r="P40" s="241"/>
      <c r="Q40" s="241" t="s">
        <v>2794</v>
      </c>
      <c r="R40" s="241">
        <v>25276</v>
      </c>
      <c r="S40" s="241"/>
      <c r="T40" s="241"/>
      <c r="U40" s="241" t="s">
        <v>1419</v>
      </c>
    </row>
    <row r="41" spans="1:21" ht="15.75" customHeight="1">
      <c r="A41" s="241">
        <v>37</v>
      </c>
      <c r="B41" s="241" t="s">
        <v>2598</v>
      </c>
      <c r="C41" s="241" t="s">
        <v>2610</v>
      </c>
      <c r="D41" s="241">
        <v>3736</v>
      </c>
      <c r="E41" s="241" t="s">
        <v>2601</v>
      </c>
      <c r="F41" s="241">
        <v>4</v>
      </c>
      <c r="G41" s="241" t="s">
        <v>2609</v>
      </c>
      <c r="H41" s="241" t="s">
        <v>43</v>
      </c>
      <c r="I41" s="241">
        <v>31</v>
      </c>
      <c r="J41" s="241">
        <v>17</v>
      </c>
      <c r="K41" s="241">
        <v>0.5</v>
      </c>
      <c r="L41" s="241">
        <v>138</v>
      </c>
      <c r="M41" s="241">
        <v>126</v>
      </c>
      <c r="N41" s="241">
        <v>68</v>
      </c>
      <c r="O41" s="241">
        <v>55</v>
      </c>
      <c r="P41" s="241"/>
      <c r="Q41" s="241" t="s">
        <v>2795</v>
      </c>
      <c r="R41" s="241">
        <v>16921</v>
      </c>
      <c r="S41" s="241"/>
      <c r="T41" s="241"/>
      <c r="U41" s="241" t="s">
        <v>1419</v>
      </c>
    </row>
    <row r="42" spans="1:21" ht="15.75" customHeight="1">
      <c r="A42" s="241">
        <v>38</v>
      </c>
      <c r="B42" s="241" t="s">
        <v>2598</v>
      </c>
      <c r="C42" s="241" t="s">
        <v>2610</v>
      </c>
      <c r="D42" s="241">
        <v>3736</v>
      </c>
      <c r="E42" s="241" t="s">
        <v>2601</v>
      </c>
      <c r="F42" s="241">
        <v>4</v>
      </c>
      <c r="G42" s="241" t="s">
        <v>2609</v>
      </c>
      <c r="H42" s="241" t="s">
        <v>43</v>
      </c>
      <c r="I42" s="241">
        <v>32</v>
      </c>
      <c r="J42" s="241">
        <v>15</v>
      </c>
      <c r="K42" s="241">
        <v>0.7</v>
      </c>
      <c r="L42" s="241">
        <v>410</v>
      </c>
      <c r="M42" s="241">
        <v>376</v>
      </c>
      <c r="N42" s="241">
        <v>262</v>
      </c>
      <c r="O42" s="241">
        <v>107</v>
      </c>
      <c r="P42" s="241"/>
      <c r="Q42" s="241" t="s">
        <v>2796</v>
      </c>
      <c r="R42" s="241">
        <v>64343</v>
      </c>
      <c r="S42" s="241"/>
      <c r="T42" s="241"/>
      <c r="U42" s="241" t="s">
        <v>1419</v>
      </c>
    </row>
    <row r="43" spans="1:21" ht="15.75" customHeight="1">
      <c r="A43" s="241">
        <v>39</v>
      </c>
      <c r="B43" s="241" t="s">
        <v>2598</v>
      </c>
      <c r="C43" s="241" t="s">
        <v>2610</v>
      </c>
      <c r="D43" s="241">
        <v>3736</v>
      </c>
      <c r="E43" s="241" t="s">
        <v>2601</v>
      </c>
      <c r="F43" s="241">
        <v>4</v>
      </c>
      <c r="G43" s="241" t="s">
        <v>2609</v>
      </c>
      <c r="H43" s="241" t="s">
        <v>43</v>
      </c>
      <c r="I43" s="241">
        <v>49</v>
      </c>
      <c r="J43" s="241">
        <v>28</v>
      </c>
      <c r="K43" s="241">
        <v>1.1000000000000001</v>
      </c>
      <c r="L43" s="241">
        <v>439</v>
      </c>
      <c r="M43" s="241">
        <v>393</v>
      </c>
      <c r="N43" s="241">
        <v>196</v>
      </c>
      <c r="O43" s="241">
        <v>186</v>
      </c>
      <c r="P43" s="241"/>
      <c r="Q43" s="241" t="s">
        <v>2797</v>
      </c>
      <c r="R43" s="241">
        <v>50464</v>
      </c>
      <c r="S43" s="241"/>
      <c r="T43" s="241" t="s">
        <v>2599</v>
      </c>
      <c r="U43" s="241" t="s">
        <v>1419</v>
      </c>
    </row>
    <row r="44" spans="1:21" ht="15.75" customHeight="1">
      <c r="A44" s="241">
        <v>40</v>
      </c>
      <c r="B44" s="241" t="s">
        <v>2598</v>
      </c>
      <c r="C44" s="241" t="s">
        <v>2610</v>
      </c>
      <c r="D44" s="241">
        <v>3736</v>
      </c>
      <c r="E44" s="241" t="s">
        <v>2601</v>
      </c>
      <c r="F44" s="241">
        <v>4</v>
      </c>
      <c r="G44" s="241" t="s">
        <v>2609</v>
      </c>
      <c r="H44" s="241" t="s">
        <v>43</v>
      </c>
      <c r="I44" s="241">
        <v>50</v>
      </c>
      <c r="J44" s="241">
        <v>24</v>
      </c>
      <c r="K44" s="241">
        <v>0.6</v>
      </c>
      <c r="L44" s="241">
        <v>279</v>
      </c>
      <c r="M44" s="241">
        <v>251</v>
      </c>
      <c r="N44" s="241">
        <v>179</v>
      </c>
      <c r="O44" s="241">
        <v>67</v>
      </c>
      <c r="P44" s="241"/>
      <c r="Q44" s="241" t="s">
        <v>2798</v>
      </c>
      <c r="R44" s="241">
        <v>39478</v>
      </c>
      <c r="S44" s="241"/>
      <c r="T44" s="241"/>
      <c r="U44" s="241" t="s">
        <v>1419</v>
      </c>
    </row>
    <row r="45" spans="1:21" ht="15.75" customHeight="1">
      <c r="A45" s="241">
        <v>41</v>
      </c>
      <c r="B45" s="241" t="s">
        <v>2598</v>
      </c>
      <c r="C45" s="241" t="s">
        <v>2606</v>
      </c>
      <c r="D45" s="241">
        <v>3735</v>
      </c>
      <c r="E45" s="241" t="s">
        <v>2601</v>
      </c>
      <c r="F45" s="241">
        <v>4</v>
      </c>
      <c r="G45" s="241" t="s">
        <v>2609</v>
      </c>
      <c r="H45" s="241" t="s">
        <v>2603</v>
      </c>
      <c r="I45" s="241">
        <v>41</v>
      </c>
      <c r="J45" s="241">
        <v>15</v>
      </c>
      <c r="K45" s="241">
        <v>1.7</v>
      </c>
      <c r="L45" s="241">
        <v>507</v>
      </c>
      <c r="M45" s="241">
        <v>474</v>
      </c>
      <c r="N45" s="241">
        <v>127</v>
      </c>
      <c r="O45" s="241">
        <v>321</v>
      </c>
      <c r="P45" s="241"/>
      <c r="Q45" s="241" t="s">
        <v>2799</v>
      </c>
      <c r="R45" s="241">
        <v>8494</v>
      </c>
      <c r="S45" s="241"/>
      <c r="T45" s="241" t="s">
        <v>2599</v>
      </c>
      <c r="U45" s="241" t="s">
        <v>1419</v>
      </c>
    </row>
    <row r="46" spans="1:21" ht="15.75" customHeight="1">
      <c r="A46" s="241">
        <v>42</v>
      </c>
      <c r="B46" s="241" t="s">
        <v>2598</v>
      </c>
      <c r="C46" s="241" t="s">
        <v>2606</v>
      </c>
      <c r="D46" s="241">
        <v>3735</v>
      </c>
      <c r="E46" s="241" t="s">
        <v>2601</v>
      </c>
      <c r="F46" s="241">
        <v>4</v>
      </c>
      <c r="G46" s="241" t="s">
        <v>2609</v>
      </c>
      <c r="H46" s="241" t="s">
        <v>43</v>
      </c>
      <c r="I46" s="241">
        <v>3</v>
      </c>
      <c r="J46" s="241">
        <v>19</v>
      </c>
      <c r="K46" s="241">
        <v>1.2</v>
      </c>
      <c r="L46" s="241">
        <v>652</v>
      </c>
      <c r="M46" s="241">
        <v>589</v>
      </c>
      <c r="N46" s="241">
        <v>364</v>
      </c>
      <c r="O46" s="241">
        <v>214</v>
      </c>
      <c r="P46" s="241"/>
      <c r="Q46" s="241" t="s">
        <v>2800</v>
      </c>
      <c r="R46" s="241">
        <v>85337</v>
      </c>
      <c r="S46" s="241"/>
      <c r="T46" s="241"/>
      <c r="U46" s="241" t="s">
        <v>1419</v>
      </c>
    </row>
    <row r="47" spans="1:21" ht="15.75" customHeight="1">
      <c r="A47" s="241">
        <v>43</v>
      </c>
      <c r="B47" s="241" t="s">
        <v>2598</v>
      </c>
      <c r="C47" s="241" t="s">
        <v>2611</v>
      </c>
      <c r="D47" s="241">
        <v>3739</v>
      </c>
      <c r="E47" s="241" t="s">
        <v>2601</v>
      </c>
      <c r="F47" s="241">
        <v>4</v>
      </c>
      <c r="G47" s="241" t="s">
        <v>2609</v>
      </c>
      <c r="H47" s="241" t="s">
        <v>43</v>
      </c>
      <c r="I47" s="241">
        <v>24</v>
      </c>
      <c r="J47" s="241">
        <v>17</v>
      </c>
      <c r="K47" s="241">
        <v>1.3</v>
      </c>
      <c r="L47" s="241">
        <v>636</v>
      </c>
      <c r="M47" s="241">
        <v>565</v>
      </c>
      <c r="N47" s="241">
        <v>376</v>
      </c>
      <c r="O47" s="241">
        <v>182</v>
      </c>
      <c r="P47" s="241"/>
      <c r="Q47" s="241" t="s">
        <v>2801</v>
      </c>
      <c r="R47" s="241">
        <v>84452</v>
      </c>
      <c r="S47" s="241"/>
      <c r="T47" s="241" t="s">
        <v>2599</v>
      </c>
      <c r="U47" s="241" t="s">
        <v>1419</v>
      </c>
    </row>
    <row r="48" spans="1:21" ht="15.75" customHeight="1">
      <c r="A48" s="241">
        <v>44</v>
      </c>
      <c r="B48" s="241" t="s">
        <v>2598</v>
      </c>
      <c r="C48" s="241" t="s">
        <v>2611</v>
      </c>
      <c r="D48" s="241">
        <v>3739</v>
      </c>
      <c r="E48" s="241" t="s">
        <v>2601</v>
      </c>
      <c r="F48" s="241">
        <v>4</v>
      </c>
      <c r="G48" s="241" t="s">
        <v>2609</v>
      </c>
      <c r="H48" s="241" t="s">
        <v>43</v>
      </c>
      <c r="I48" s="241">
        <v>26</v>
      </c>
      <c r="J48" s="241">
        <v>18</v>
      </c>
      <c r="K48" s="241">
        <v>0.6</v>
      </c>
      <c r="L48" s="241">
        <v>237</v>
      </c>
      <c r="M48" s="241">
        <v>213</v>
      </c>
      <c r="N48" s="241">
        <v>183</v>
      </c>
      <c r="O48" s="241">
        <v>26</v>
      </c>
      <c r="P48" s="241"/>
      <c r="Q48" s="241" t="s">
        <v>2802</v>
      </c>
      <c r="R48" s="241">
        <v>42055</v>
      </c>
      <c r="S48" s="241"/>
      <c r="T48" s="241"/>
      <c r="U48" s="241" t="s">
        <v>1419</v>
      </c>
    </row>
    <row r="49" spans="1:21" ht="15.75" customHeight="1">
      <c r="A49" s="241">
        <v>45</v>
      </c>
      <c r="B49" s="241" t="s">
        <v>2598</v>
      </c>
      <c r="C49" s="241" t="s">
        <v>2611</v>
      </c>
      <c r="D49" s="241">
        <v>3739</v>
      </c>
      <c r="E49" s="241" t="s">
        <v>2601</v>
      </c>
      <c r="F49" s="241">
        <v>4</v>
      </c>
      <c r="G49" s="241" t="s">
        <v>2609</v>
      </c>
      <c r="H49" s="241" t="s">
        <v>43</v>
      </c>
      <c r="I49" s="241">
        <v>26</v>
      </c>
      <c r="J49" s="241">
        <v>20</v>
      </c>
      <c r="K49" s="241">
        <v>0.9</v>
      </c>
      <c r="L49" s="241">
        <v>350</v>
      </c>
      <c r="M49" s="241">
        <v>292</v>
      </c>
      <c r="N49" s="241">
        <v>211</v>
      </c>
      <c r="O49" s="241">
        <v>75</v>
      </c>
      <c r="P49" s="241"/>
      <c r="Q49" s="241" t="s">
        <v>2803</v>
      </c>
      <c r="R49" s="241">
        <v>46048</v>
      </c>
      <c r="S49" s="241"/>
      <c r="T49" s="241"/>
      <c r="U49" s="241" t="s">
        <v>1419</v>
      </c>
    </row>
    <row r="50" spans="1:21" ht="15.75" customHeight="1">
      <c r="A50" s="241">
        <v>46</v>
      </c>
      <c r="B50" s="241" t="s">
        <v>2598</v>
      </c>
      <c r="C50" s="241" t="s">
        <v>2611</v>
      </c>
      <c r="D50" s="241">
        <v>3739</v>
      </c>
      <c r="E50" s="241" t="s">
        <v>2601</v>
      </c>
      <c r="F50" s="241">
        <v>4</v>
      </c>
      <c r="G50" s="241" t="s">
        <v>2609</v>
      </c>
      <c r="H50" s="241" t="s">
        <v>43</v>
      </c>
      <c r="I50" s="241">
        <v>39</v>
      </c>
      <c r="J50" s="241">
        <v>42</v>
      </c>
      <c r="K50" s="241">
        <v>0.7</v>
      </c>
      <c r="L50" s="241">
        <v>173</v>
      </c>
      <c r="M50" s="241">
        <v>156</v>
      </c>
      <c r="N50" s="241">
        <v>108</v>
      </c>
      <c r="O50" s="241">
        <v>45</v>
      </c>
      <c r="P50" s="241"/>
      <c r="Q50" s="241" t="s">
        <v>2804</v>
      </c>
      <c r="R50" s="241">
        <v>26175</v>
      </c>
      <c r="S50" s="241"/>
      <c r="T50" s="241"/>
      <c r="U50" s="241" t="s">
        <v>1419</v>
      </c>
    </row>
    <row r="51" spans="1:21" ht="15.75" customHeight="1">
      <c r="A51" s="241">
        <v>47</v>
      </c>
      <c r="B51" s="241" t="s">
        <v>2598</v>
      </c>
      <c r="C51" s="241" t="s">
        <v>2611</v>
      </c>
      <c r="D51" s="241">
        <v>3739</v>
      </c>
      <c r="E51" s="241" t="s">
        <v>2601</v>
      </c>
      <c r="F51" s="241">
        <v>4</v>
      </c>
      <c r="G51" s="241" t="s">
        <v>2609</v>
      </c>
      <c r="H51" s="241" t="s">
        <v>43</v>
      </c>
      <c r="I51" s="241">
        <v>41</v>
      </c>
      <c r="J51" s="241">
        <v>26</v>
      </c>
      <c r="K51" s="241">
        <v>0.4</v>
      </c>
      <c r="L51" s="241">
        <v>171</v>
      </c>
      <c r="M51" s="241">
        <v>140</v>
      </c>
      <c r="N51" s="241">
        <v>62</v>
      </c>
      <c r="O51" s="241">
        <v>75</v>
      </c>
      <c r="P51" s="241"/>
      <c r="Q51" s="241" t="s">
        <v>2805</v>
      </c>
      <c r="R51" s="241">
        <v>15854</v>
      </c>
      <c r="S51" s="241"/>
      <c r="T51" s="241"/>
      <c r="U51" s="241" t="s">
        <v>1419</v>
      </c>
    </row>
    <row r="52" spans="1:21" ht="15.75" customHeight="1">
      <c r="A52" s="241">
        <v>48</v>
      </c>
      <c r="B52" s="241" t="s">
        <v>2598</v>
      </c>
      <c r="C52" s="241" t="s">
        <v>2611</v>
      </c>
      <c r="D52" s="241">
        <v>3739</v>
      </c>
      <c r="E52" s="241" t="s">
        <v>2601</v>
      </c>
      <c r="F52" s="241">
        <v>4</v>
      </c>
      <c r="G52" s="241" t="s">
        <v>2609</v>
      </c>
      <c r="H52" s="241" t="s">
        <v>43</v>
      </c>
      <c r="I52" s="241">
        <v>43</v>
      </c>
      <c r="J52" s="241">
        <v>23</v>
      </c>
      <c r="K52" s="241">
        <v>1.3</v>
      </c>
      <c r="L52" s="241">
        <v>534</v>
      </c>
      <c r="M52" s="241">
        <v>436</v>
      </c>
      <c r="N52" s="241">
        <v>278</v>
      </c>
      <c r="O52" s="241">
        <v>149</v>
      </c>
      <c r="P52" s="241"/>
      <c r="Q52" s="241" t="s">
        <v>2806</v>
      </c>
      <c r="R52" s="241">
        <v>66550</v>
      </c>
      <c r="S52" s="241"/>
      <c r="T52" s="241"/>
      <c r="U52" s="241" t="s">
        <v>1419</v>
      </c>
    </row>
    <row r="53" spans="1:21" ht="15.75" customHeight="1">
      <c r="A53" s="241">
        <v>49</v>
      </c>
      <c r="B53" s="241" t="s">
        <v>2598</v>
      </c>
      <c r="C53" s="241" t="s">
        <v>2611</v>
      </c>
      <c r="D53" s="241">
        <v>3739</v>
      </c>
      <c r="E53" s="241" t="s">
        <v>2601</v>
      </c>
      <c r="F53" s="241">
        <v>4</v>
      </c>
      <c r="G53" s="241" t="s">
        <v>2609</v>
      </c>
      <c r="H53" s="241" t="s">
        <v>43</v>
      </c>
      <c r="I53" s="241">
        <v>54</v>
      </c>
      <c r="J53" s="241">
        <v>6</v>
      </c>
      <c r="K53" s="241">
        <v>2.8</v>
      </c>
      <c r="L53" s="241">
        <v>1087</v>
      </c>
      <c r="M53" s="241">
        <v>930</v>
      </c>
      <c r="N53" s="241">
        <v>608</v>
      </c>
      <c r="O53" s="241">
        <v>301</v>
      </c>
      <c r="P53" s="241"/>
      <c r="Q53" s="241" t="s">
        <v>2807</v>
      </c>
      <c r="R53" s="241">
        <v>133074</v>
      </c>
      <c r="S53" s="241"/>
      <c r="T53" s="241"/>
      <c r="U53" s="241" t="s">
        <v>1419</v>
      </c>
    </row>
    <row r="54" spans="1:21" ht="15.75" customHeight="1">
      <c r="A54" s="241">
        <v>50</v>
      </c>
      <c r="B54" s="241" t="s">
        <v>2598</v>
      </c>
      <c r="C54" s="241" t="s">
        <v>2611</v>
      </c>
      <c r="D54" s="241">
        <v>3739</v>
      </c>
      <c r="E54" s="241" t="s">
        <v>2601</v>
      </c>
      <c r="F54" s="241">
        <v>4</v>
      </c>
      <c r="G54" s="241" t="s">
        <v>2609</v>
      </c>
      <c r="H54" s="241" t="s">
        <v>43</v>
      </c>
      <c r="I54" s="241">
        <v>61</v>
      </c>
      <c r="J54" s="241">
        <v>1</v>
      </c>
      <c r="K54" s="241">
        <v>2.2000000000000002</v>
      </c>
      <c r="L54" s="241">
        <v>639</v>
      </c>
      <c r="M54" s="241">
        <v>574</v>
      </c>
      <c r="N54" s="241">
        <v>479</v>
      </c>
      <c r="O54" s="241">
        <v>78</v>
      </c>
      <c r="P54" s="241"/>
      <c r="Q54" s="241" t="s">
        <v>2808</v>
      </c>
      <c r="R54" s="241">
        <v>116967</v>
      </c>
      <c r="S54" s="241"/>
      <c r="T54" s="241"/>
      <c r="U54" s="241" t="s">
        <v>1419</v>
      </c>
    </row>
    <row r="55" spans="1:21" ht="15.75" customHeight="1">
      <c r="A55" s="241">
        <v>51</v>
      </c>
      <c r="B55" s="241" t="s">
        <v>2598</v>
      </c>
      <c r="C55" s="241" t="s">
        <v>2611</v>
      </c>
      <c r="D55" s="241">
        <v>3739</v>
      </c>
      <c r="E55" s="241" t="s">
        <v>2601</v>
      </c>
      <c r="F55" s="241">
        <v>4</v>
      </c>
      <c r="G55" s="241" t="s">
        <v>2609</v>
      </c>
      <c r="H55" s="241" t="s">
        <v>43</v>
      </c>
      <c r="I55" s="241">
        <v>70</v>
      </c>
      <c r="J55" s="241">
        <v>18</v>
      </c>
      <c r="K55" s="241">
        <v>1.1000000000000001</v>
      </c>
      <c r="L55" s="241">
        <v>446</v>
      </c>
      <c r="M55" s="241">
        <v>402</v>
      </c>
      <c r="N55" s="241">
        <v>267</v>
      </c>
      <c r="O55" s="241">
        <v>128</v>
      </c>
      <c r="P55" s="241"/>
      <c r="Q55" s="241" t="s">
        <v>2809</v>
      </c>
      <c r="R55" s="241">
        <v>58689</v>
      </c>
      <c r="S55" s="241"/>
      <c r="T55" s="241"/>
      <c r="U55" s="241" t="s">
        <v>1419</v>
      </c>
    </row>
    <row r="56" spans="1:21" ht="15.75" customHeight="1">
      <c r="A56" s="241">
        <v>53</v>
      </c>
      <c r="B56" s="241" t="s">
        <v>2598</v>
      </c>
      <c r="C56" s="241" t="s">
        <v>2607</v>
      </c>
      <c r="D56" s="241">
        <v>3719</v>
      </c>
      <c r="E56" s="241" t="s">
        <v>2608</v>
      </c>
      <c r="F56" s="241">
        <v>4</v>
      </c>
      <c r="G56" s="241" t="s">
        <v>2609</v>
      </c>
      <c r="H56" s="241" t="s">
        <v>43</v>
      </c>
      <c r="I56" s="241">
        <v>113</v>
      </c>
      <c r="J56" s="241">
        <v>19</v>
      </c>
      <c r="K56" s="241">
        <v>0.6</v>
      </c>
      <c r="L56" s="241">
        <v>175</v>
      </c>
      <c r="M56" s="241">
        <v>156</v>
      </c>
      <c r="N56" s="241">
        <v>97</v>
      </c>
      <c r="O56" s="241">
        <v>55</v>
      </c>
      <c r="P56" s="241"/>
      <c r="Q56" s="241" t="s">
        <v>2810</v>
      </c>
      <c r="R56" s="241">
        <v>21178</v>
      </c>
      <c r="S56" s="241"/>
      <c r="T56" s="241" t="s">
        <v>2599</v>
      </c>
      <c r="U56" s="241" t="s">
        <v>1419</v>
      </c>
    </row>
    <row r="57" spans="1:21" ht="15.75" customHeight="1">
      <c r="A57" s="241">
        <v>54</v>
      </c>
      <c r="B57" s="241" t="s">
        <v>2598</v>
      </c>
      <c r="C57" s="241" t="s">
        <v>2607</v>
      </c>
      <c r="D57" s="241">
        <v>3719</v>
      </c>
      <c r="E57" s="241" t="s">
        <v>2608</v>
      </c>
      <c r="F57" s="241">
        <v>4</v>
      </c>
      <c r="G57" s="241" t="s">
        <v>2609</v>
      </c>
      <c r="H57" s="241" t="s">
        <v>43</v>
      </c>
      <c r="I57" s="241">
        <v>39</v>
      </c>
      <c r="J57" s="241">
        <v>20</v>
      </c>
      <c r="K57" s="241">
        <v>0.8</v>
      </c>
      <c r="L57" s="241">
        <v>167</v>
      </c>
      <c r="M57" s="241">
        <v>149</v>
      </c>
      <c r="N57" s="241">
        <v>96</v>
      </c>
      <c r="O57" s="241">
        <v>50</v>
      </c>
      <c r="P57" s="241"/>
      <c r="Q57" s="241" t="s">
        <v>2811</v>
      </c>
      <c r="R57" s="241">
        <v>19827</v>
      </c>
      <c r="S57" s="241"/>
      <c r="T57" s="241"/>
      <c r="U57" s="241" t="s">
        <v>1419</v>
      </c>
    </row>
    <row r="58" spans="1:21" ht="15.75" customHeight="1">
      <c r="A58" s="241">
        <v>55</v>
      </c>
      <c r="B58" s="241" t="s">
        <v>2598</v>
      </c>
      <c r="C58" s="241" t="s">
        <v>2607</v>
      </c>
      <c r="D58" s="241">
        <v>3719</v>
      </c>
      <c r="E58" s="241" t="s">
        <v>2608</v>
      </c>
      <c r="F58" s="241">
        <v>4</v>
      </c>
      <c r="G58" s="241" t="s">
        <v>2609</v>
      </c>
      <c r="H58" s="241" t="s">
        <v>43</v>
      </c>
      <c r="I58" s="241">
        <v>27</v>
      </c>
      <c r="J58" s="241">
        <v>4</v>
      </c>
      <c r="K58" s="241">
        <v>0.4</v>
      </c>
      <c r="L58" s="241">
        <v>189</v>
      </c>
      <c r="M58" s="241">
        <v>170</v>
      </c>
      <c r="N58" s="241">
        <v>113</v>
      </c>
      <c r="O58" s="241">
        <v>53</v>
      </c>
      <c r="P58" s="241"/>
      <c r="Q58" s="241" t="s">
        <v>2812</v>
      </c>
      <c r="R58" s="241">
        <v>26373</v>
      </c>
      <c r="S58" s="241"/>
      <c r="T58" s="241" t="s">
        <v>2599</v>
      </c>
      <c r="U58" s="241" t="s">
        <v>1419</v>
      </c>
    </row>
    <row r="59" spans="1:21" ht="15.75" customHeight="1">
      <c r="A59" s="241">
        <v>56</v>
      </c>
      <c r="B59" s="241" t="s">
        <v>2598</v>
      </c>
      <c r="C59" s="241" t="s">
        <v>2612</v>
      </c>
      <c r="D59" s="241">
        <v>3723</v>
      </c>
      <c r="E59" s="241" t="s">
        <v>2608</v>
      </c>
      <c r="F59" s="241">
        <v>4</v>
      </c>
      <c r="G59" s="241" t="s">
        <v>2609</v>
      </c>
      <c r="H59" s="241" t="s">
        <v>43</v>
      </c>
      <c r="I59" s="241">
        <v>77</v>
      </c>
      <c r="J59" s="241">
        <v>29</v>
      </c>
      <c r="K59" s="241">
        <v>0.4</v>
      </c>
      <c r="L59" s="241">
        <v>74</v>
      </c>
      <c r="M59" s="241">
        <v>65</v>
      </c>
      <c r="N59" s="241">
        <v>30</v>
      </c>
      <c r="O59" s="241">
        <v>33</v>
      </c>
      <c r="P59" s="241"/>
      <c r="Q59" s="241" t="s">
        <v>2813</v>
      </c>
      <c r="R59" s="241">
        <v>6899</v>
      </c>
      <c r="S59" s="241"/>
      <c r="T59" s="241"/>
      <c r="U59" s="241" t="s">
        <v>1419</v>
      </c>
    </row>
    <row r="60" spans="1:21" ht="15.75" customHeight="1">
      <c r="A60" s="241">
        <v>57</v>
      </c>
      <c r="B60" s="241" t="s">
        <v>2598</v>
      </c>
      <c r="C60" s="241" t="s">
        <v>2612</v>
      </c>
      <c r="D60" s="241">
        <v>3723</v>
      </c>
      <c r="E60" s="241" t="s">
        <v>2608</v>
      </c>
      <c r="F60" s="241">
        <v>4</v>
      </c>
      <c r="G60" s="241" t="s">
        <v>2609</v>
      </c>
      <c r="H60" s="241" t="s">
        <v>43</v>
      </c>
      <c r="I60" s="241">
        <v>33</v>
      </c>
      <c r="J60" s="241">
        <v>24</v>
      </c>
      <c r="K60" s="241">
        <v>1.8</v>
      </c>
      <c r="L60" s="241">
        <v>562</v>
      </c>
      <c r="M60" s="241">
        <v>502</v>
      </c>
      <c r="N60" s="241">
        <v>385</v>
      </c>
      <c r="O60" s="241">
        <v>105</v>
      </c>
      <c r="P60" s="241"/>
      <c r="Q60" s="241" t="s">
        <v>2814</v>
      </c>
      <c r="R60" s="241">
        <v>81507</v>
      </c>
      <c r="S60" s="241"/>
      <c r="T60" s="241"/>
      <c r="U60" s="241" t="s">
        <v>1419</v>
      </c>
    </row>
    <row r="61" spans="1:21" ht="15.75" customHeight="1">
      <c r="A61" s="241">
        <v>58</v>
      </c>
      <c r="B61" s="241" t="s">
        <v>2598</v>
      </c>
      <c r="C61" s="241" t="s">
        <v>2612</v>
      </c>
      <c r="D61" s="241">
        <v>3723</v>
      </c>
      <c r="E61" s="241" t="s">
        <v>2608</v>
      </c>
      <c r="F61" s="241">
        <v>4</v>
      </c>
      <c r="G61" s="241" t="s">
        <v>2609</v>
      </c>
      <c r="H61" s="241" t="s">
        <v>43</v>
      </c>
      <c r="I61" s="241">
        <v>52</v>
      </c>
      <c r="J61" s="241">
        <v>9</v>
      </c>
      <c r="K61" s="241">
        <v>1.7</v>
      </c>
      <c r="L61" s="241">
        <v>603</v>
      </c>
      <c r="M61" s="241">
        <v>536</v>
      </c>
      <c r="N61" s="241">
        <v>347</v>
      </c>
      <c r="O61" s="241">
        <v>176</v>
      </c>
      <c r="P61" s="241"/>
      <c r="Q61" s="241" t="s">
        <v>2815</v>
      </c>
      <c r="R61" s="241">
        <v>72460</v>
      </c>
      <c r="S61" s="241"/>
      <c r="T61" s="241" t="s">
        <v>2599</v>
      </c>
      <c r="U61" s="241" t="s">
        <v>1419</v>
      </c>
    </row>
    <row r="62" spans="1:21" ht="15.75" customHeight="1">
      <c r="A62" s="241">
        <v>59</v>
      </c>
      <c r="B62" s="241" t="s">
        <v>2598</v>
      </c>
      <c r="C62" s="241" t="s">
        <v>2612</v>
      </c>
      <c r="D62" s="241">
        <v>3723</v>
      </c>
      <c r="E62" s="241" t="s">
        <v>2608</v>
      </c>
      <c r="F62" s="241">
        <v>4</v>
      </c>
      <c r="G62" s="241" t="s">
        <v>2609</v>
      </c>
      <c r="H62" s="241" t="s">
        <v>43</v>
      </c>
      <c r="I62" s="241">
        <v>81</v>
      </c>
      <c r="J62" s="241">
        <v>18</v>
      </c>
      <c r="K62" s="241">
        <v>0.7</v>
      </c>
      <c r="L62" s="241">
        <v>133</v>
      </c>
      <c r="M62" s="241">
        <v>120</v>
      </c>
      <c r="N62" s="241">
        <v>56</v>
      </c>
      <c r="O62" s="241">
        <v>60</v>
      </c>
      <c r="P62" s="241"/>
      <c r="Q62" s="241" t="s">
        <v>2816</v>
      </c>
      <c r="R62" s="241">
        <v>13067</v>
      </c>
      <c r="S62" s="241"/>
      <c r="T62" s="241"/>
      <c r="U62" s="241" t="s">
        <v>1419</v>
      </c>
    </row>
    <row r="63" spans="1:21" ht="15.75" customHeight="1">
      <c r="A63" s="241">
        <v>60</v>
      </c>
      <c r="B63" s="241" t="s">
        <v>2598</v>
      </c>
      <c r="C63" s="241" t="s">
        <v>2612</v>
      </c>
      <c r="D63" s="241">
        <v>3723</v>
      </c>
      <c r="E63" s="241" t="s">
        <v>2608</v>
      </c>
      <c r="F63" s="241">
        <v>4</v>
      </c>
      <c r="G63" s="241" t="s">
        <v>2609</v>
      </c>
      <c r="H63" s="241" t="s">
        <v>43</v>
      </c>
      <c r="I63" s="241">
        <v>32</v>
      </c>
      <c r="J63" s="241">
        <v>5</v>
      </c>
      <c r="K63" s="241">
        <v>1.2</v>
      </c>
      <c r="L63" s="241">
        <v>267</v>
      </c>
      <c r="M63" s="241">
        <v>237</v>
      </c>
      <c r="N63" s="241">
        <v>177</v>
      </c>
      <c r="O63" s="241">
        <v>54</v>
      </c>
      <c r="P63" s="241"/>
      <c r="Q63" s="241" t="s">
        <v>2817</v>
      </c>
      <c r="R63" s="241">
        <v>37594</v>
      </c>
      <c r="S63" s="241"/>
      <c r="T63" s="241"/>
      <c r="U63" s="241" t="s">
        <v>1419</v>
      </c>
    </row>
    <row r="64" spans="1:21" ht="15.75" customHeight="1">
      <c r="A64" s="241">
        <v>61</v>
      </c>
      <c r="B64" s="241" t="s">
        <v>2598</v>
      </c>
      <c r="C64" s="241" t="s">
        <v>2612</v>
      </c>
      <c r="D64" s="241">
        <v>3723</v>
      </c>
      <c r="E64" s="241" t="s">
        <v>2608</v>
      </c>
      <c r="F64" s="241">
        <v>4</v>
      </c>
      <c r="G64" s="241" t="s">
        <v>2609</v>
      </c>
      <c r="H64" s="241" t="s">
        <v>43</v>
      </c>
      <c r="I64" s="241">
        <v>57</v>
      </c>
      <c r="J64" s="241">
        <v>20</v>
      </c>
      <c r="K64" s="241">
        <v>3</v>
      </c>
      <c r="L64" s="241">
        <v>830</v>
      </c>
      <c r="M64" s="241">
        <v>741</v>
      </c>
      <c r="N64" s="241">
        <v>509</v>
      </c>
      <c r="O64" s="241">
        <v>212</v>
      </c>
      <c r="P64" s="241"/>
      <c r="Q64" s="241" t="s">
        <v>2818</v>
      </c>
      <c r="R64" s="241">
        <v>114251</v>
      </c>
      <c r="S64" s="241"/>
      <c r="T64" s="241" t="s">
        <v>2599</v>
      </c>
      <c r="U64" s="241" t="s">
        <v>1419</v>
      </c>
    </row>
    <row r="65" spans="1:21" ht="15.75" customHeight="1">
      <c r="A65" s="241">
        <v>62</v>
      </c>
      <c r="B65" s="241" t="s">
        <v>2598</v>
      </c>
      <c r="C65" s="241" t="s">
        <v>2612</v>
      </c>
      <c r="D65" s="241">
        <v>3723</v>
      </c>
      <c r="E65" s="241" t="s">
        <v>2608</v>
      </c>
      <c r="F65" s="241">
        <v>4</v>
      </c>
      <c r="G65" s="241" t="s">
        <v>2609</v>
      </c>
      <c r="H65" s="241" t="s">
        <v>43</v>
      </c>
      <c r="I65" s="241">
        <v>75</v>
      </c>
      <c r="J65" s="241">
        <v>6</v>
      </c>
      <c r="K65" s="241">
        <v>3</v>
      </c>
      <c r="L65" s="241">
        <v>612</v>
      </c>
      <c r="M65" s="241">
        <v>542</v>
      </c>
      <c r="N65" s="241">
        <v>388</v>
      </c>
      <c r="O65" s="241">
        <v>141</v>
      </c>
      <c r="P65" s="241"/>
      <c r="Q65" s="241" t="s">
        <v>2819</v>
      </c>
      <c r="R65" s="241">
        <v>78500</v>
      </c>
      <c r="S65" s="241"/>
      <c r="T65" s="241"/>
      <c r="U65" s="241" t="s">
        <v>1419</v>
      </c>
    </row>
    <row r="66" spans="1:21" ht="15.75" customHeight="1">
      <c r="A66" s="241">
        <v>64</v>
      </c>
      <c r="B66" s="241" t="s">
        <v>2598</v>
      </c>
      <c r="C66" s="241" t="s">
        <v>2607</v>
      </c>
      <c r="D66" s="241">
        <v>3721</v>
      </c>
      <c r="E66" s="241" t="s">
        <v>2608</v>
      </c>
      <c r="F66" s="241">
        <v>4</v>
      </c>
      <c r="G66" s="241" t="s">
        <v>2613</v>
      </c>
      <c r="H66" s="241" t="s">
        <v>43</v>
      </c>
      <c r="I66" s="241">
        <v>49</v>
      </c>
      <c r="J66" s="241">
        <v>27</v>
      </c>
      <c r="K66" s="241">
        <v>1.1000000000000001</v>
      </c>
      <c r="L66" s="241">
        <v>330</v>
      </c>
      <c r="M66" s="241">
        <v>298</v>
      </c>
      <c r="N66" s="241">
        <v>262</v>
      </c>
      <c r="O66" s="241">
        <v>30</v>
      </c>
      <c r="P66" s="241"/>
      <c r="Q66" s="241" t="s">
        <v>2820</v>
      </c>
      <c r="R66" s="241">
        <v>58359</v>
      </c>
      <c r="S66" s="241"/>
      <c r="T66" s="241"/>
      <c r="U66" s="241" t="s">
        <v>1419</v>
      </c>
    </row>
    <row r="67" spans="1:21" ht="15.75" customHeight="1">
      <c r="A67" s="241">
        <v>65</v>
      </c>
      <c r="B67" s="241" t="s">
        <v>2598</v>
      </c>
      <c r="C67" s="241" t="s">
        <v>2604</v>
      </c>
      <c r="D67" s="241">
        <v>3731</v>
      </c>
      <c r="E67" s="241" t="s">
        <v>2601</v>
      </c>
      <c r="F67" s="241">
        <v>4</v>
      </c>
      <c r="G67" s="241" t="s">
        <v>2613</v>
      </c>
      <c r="H67" s="241" t="s">
        <v>43</v>
      </c>
      <c r="I67" s="241">
        <v>33</v>
      </c>
      <c r="J67" s="241">
        <v>29</v>
      </c>
      <c r="K67" s="241">
        <v>0.2</v>
      </c>
      <c r="L67" s="241">
        <v>87</v>
      </c>
      <c r="M67" s="241">
        <v>79</v>
      </c>
      <c r="N67" s="241">
        <v>54</v>
      </c>
      <c r="O67" s="241">
        <v>23</v>
      </c>
      <c r="P67" s="241"/>
      <c r="Q67" s="241" t="s">
        <v>2821</v>
      </c>
      <c r="R67" s="241">
        <v>12459</v>
      </c>
      <c r="S67" s="241"/>
      <c r="T67" s="241"/>
      <c r="U67" s="241" t="s">
        <v>1419</v>
      </c>
    </row>
    <row r="68" spans="1:21" ht="15.75" customHeight="1">
      <c r="A68" s="241">
        <v>66</v>
      </c>
      <c r="B68" s="241" t="s">
        <v>2598</v>
      </c>
      <c r="C68" s="241" t="s">
        <v>2604</v>
      </c>
      <c r="D68" s="241">
        <v>3731</v>
      </c>
      <c r="E68" s="241" t="s">
        <v>2601</v>
      </c>
      <c r="F68" s="241">
        <v>4</v>
      </c>
      <c r="G68" s="241" t="s">
        <v>2613</v>
      </c>
      <c r="H68" s="241" t="s">
        <v>43</v>
      </c>
      <c r="I68" s="241">
        <v>32</v>
      </c>
      <c r="J68" s="241">
        <v>2</v>
      </c>
      <c r="K68" s="241">
        <v>0.9</v>
      </c>
      <c r="L68" s="241">
        <v>364</v>
      </c>
      <c r="M68" s="241">
        <v>323</v>
      </c>
      <c r="N68" s="241">
        <v>169</v>
      </c>
      <c r="O68" s="241">
        <v>145</v>
      </c>
      <c r="P68" s="241"/>
      <c r="Q68" s="241" t="s">
        <v>2822</v>
      </c>
      <c r="R68" s="241">
        <v>38235</v>
      </c>
      <c r="S68" s="241"/>
      <c r="T68" s="241" t="s">
        <v>2599</v>
      </c>
      <c r="U68" s="241" t="s">
        <v>1419</v>
      </c>
    </row>
    <row r="69" spans="1:21" ht="15.75" customHeight="1">
      <c r="A69" s="241"/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</row>
    <row r="70" spans="1:21" s="13" customFormat="1" ht="18.75">
      <c r="A70" s="411" t="s">
        <v>32</v>
      </c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</row>
    <row r="71" spans="1:21" s="13" customFormat="1" ht="15.75">
      <c r="A71" s="326" t="s">
        <v>33</v>
      </c>
      <c r="B71" s="326" t="s">
        <v>34</v>
      </c>
      <c r="C71" s="326" t="s">
        <v>2</v>
      </c>
      <c r="D71" s="327" t="s">
        <v>35</v>
      </c>
      <c r="E71" s="328" t="s">
        <v>36</v>
      </c>
      <c r="F71" s="326" t="s">
        <v>5</v>
      </c>
      <c r="G71" s="326" t="s">
        <v>6</v>
      </c>
      <c r="H71" s="329" t="s">
        <v>7</v>
      </c>
      <c r="I71" s="326" t="s">
        <v>8</v>
      </c>
      <c r="J71" s="326" t="s">
        <v>9</v>
      </c>
      <c r="K71" s="326" t="s">
        <v>37</v>
      </c>
      <c r="L71" s="326" t="s">
        <v>11</v>
      </c>
      <c r="M71" s="326"/>
      <c r="N71" s="326" t="s">
        <v>12</v>
      </c>
      <c r="O71" s="326"/>
      <c r="P71" s="330" t="s">
        <v>13</v>
      </c>
      <c r="Q71" s="394" t="s">
        <v>14</v>
      </c>
      <c r="R71" s="395" t="s">
        <v>15</v>
      </c>
      <c r="S71" s="393" t="s">
        <v>16</v>
      </c>
      <c r="T71" s="405" t="s">
        <v>17</v>
      </c>
      <c r="U71" s="400" t="s">
        <v>18</v>
      </c>
    </row>
    <row r="72" spans="1:21" s="13" customFormat="1" ht="15.75">
      <c r="A72" s="326"/>
      <c r="B72" s="326"/>
      <c r="C72" s="326"/>
      <c r="D72" s="327"/>
      <c r="E72" s="328"/>
      <c r="F72" s="326"/>
      <c r="G72" s="326"/>
      <c r="H72" s="329"/>
      <c r="I72" s="326"/>
      <c r="J72" s="326"/>
      <c r="K72" s="326"/>
      <c r="L72" s="242" t="s">
        <v>19</v>
      </c>
      <c r="M72" s="242" t="s">
        <v>20</v>
      </c>
      <c r="N72" s="242" t="s">
        <v>21</v>
      </c>
      <c r="O72" s="242" t="s">
        <v>22</v>
      </c>
      <c r="P72" s="331"/>
      <c r="Q72" s="394"/>
      <c r="R72" s="395"/>
      <c r="S72" s="393"/>
      <c r="T72" s="405"/>
      <c r="U72" s="400"/>
    </row>
    <row r="73" spans="1:21" s="13" customFormat="1" ht="15.75">
      <c r="A73" s="236">
        <v>1</v>
      </c>
      <c r="B73" s="236">
        <v>2</v>
      </c>
      <c r="C73" s="236">
        <v>3</v>
      </c>
      <c r="D73" s="237">
        <v>4</v>
      </c>
      <c r="E73" s="238">
        <v>5</v>
      </c>
      <c r="F73" s="236">
        <v>6</v>
      </c>
      <c r="G73" s="236">
        <v>7</v>
      </c>
      <c r="H73" s="236">
        <v>8</v>
      </c>
      <c r="I73" s="236">
        <v>9</v>
      </c>
      <c r="J73" s="236">
        <v>10</v>
      </c>
      <c r="K73" s="236">
        <v>11</v>
      </c>
      <c r="L73" s="236">
        <v>12</v>
      </c>
      <c r="M73" s="236">
        <v>13</v>
      </c>
      <c r="N73" s="236">
        <v>14</v>
      </c>
      <c r="O73" s="236">
        <v>15</v>
      </c>
      <c r="P73" s="236">
        <v>16</v>
      </c>
      <c r="Q73" s="239">
        <v>17</v>
      </c>
      <c r="R73" s="236">
        <v>18</v>
      </c>
      <c r="S73" s="240">
        <v>19</v>
      </c>
      <c r="T73" s="240">
        <v>20</v>
      </c>
      <c r="U73" s="240">
        <v>21</v>
      </c>
    </row>
    <row r="74" spans="1:21" s="13" customFormat="1" ht="15.75">
      <c r="A74" s="406" t="s">
        <v>24</v>
      </c>
      <c r="B74" s="407"/>
      <c r="C74" s="407"/>
      <c r="D74" s="407"/>
      <c r="E74" s="407"/>
      <c r="F74" s="407"/>
      <c r="G74" s="407"/>
      <c r="H74" s="407"/>
      <c r="I74" s="407"/>
      <c r="J74" s="407"/>
      <c r="K74" s="407"/>
      <c r="L74" s="407"/>
      <c r="M74" s="407"/>
      <c r="N74" s="407"/>
      <c r="O74" s="407"/>
      <c r="P74" s="407"/>
      <c r="Q74" s="407"/>
      <c r="R74" s="407"/>
      <c r="S74" s="407"/>
      <c r="T74" s="407"/>
      <c r="U74" s="408"/>
    </row>
    <row r="75" spans="1:21" ht="15.75" customHeight="1">
      <c r="A75" s="241">
        <v>67</v>
      </c>
      <c r="B75" s="241" t="s">
        <v>2598</v>
      </c>
      <c r="C75" s="241" t="s">
        <v>2604</v>
      </c>
      <c r="D75" s="241">
        <v>3757</v>
      </c>
      <c r="E75" s="241">
        <v>44566</v>
      </c>
      <c r="F75" s="241">
        <v>3</v>
      </c>
      <c r="G75" s="241" t="s">
        <v>24</v>
      </c>
      <c r="H75" s="241" t="s">
        <v>43</v>
      </c>
      <c r="I75" s="241">
        <v>2</v>
      </c>
      <c r="J75" s="241">
        <v>27</v>
      </c>
      <c r="K75" s="241">
        <v>1.5</v>
      </c>
      <c r="L75" s="241">
        <v>12</v>
      </c>
      <c r="M75" s="241">
        <v>0</v>
      </c>
      <c r="N75" s="241">
        <v>0</v>
      </c>
      <c r="O75" s="241">
        <v>0</v>
      </c>
      <c r="P75" s="241"/>
      <c r="Q75" s="241" t="s">
        <v>2823</v>
      </c>
      <c r="R75" s="241">
        <v>0</v>
      </c>
      <c r="S75" s="241"/>
      <c r="T75" s="241"/>
      <c r="U75" s="241" t="s">
        <v>1419</v>
      </c>
    </row>
    <row r="76" spans="1:21" ht="15.75" customHeight="1">
      <c r="A76" s="241">
        <v>68</v>
      </c>
      <c r="B76" s="241" t="s">
        <v>2598</v>
      </c>
      <c r="C76" s="241" t="s">
        <v>2604</v>
      </c>
      <c r="D76" s="241">
        <v>3757</v>
      </c>
      <c r="E76" s="241">
        <v>44566</v>
      </c>
      <c r="F76" s="241">
        <v>4</v>
      </c>
      <c r="G76" s="241" t="s">
        <v>24</v>
      </c>
      <c r="H76" s="241" t="s">
        <v>43</v>
      </c>
      <c r="I76" s="241">
        <v>39</v>
      </c>
      <c r="J76" s="241">
        <v>17</v>
      </c>
      <c r="K76" s="241">
        <v>5</v>
      </c>
      <c r="L76" s="241">
        <v>95</v>
      </c>
      <c r="M76" s="241">
        <v>0</v>
      </c>
      <c r="N76" s="241">
        <v>0</v>
      </c>
      <c r="O76" s="241">
        <v>0</v>
      </c>
      <c r="P76" s="241"/>
      <c r="Q76" s="241" t="s">
        <v>2824</v>
      </c>
      <c r="R76" s="241">
        <v>0</v>
      </c>
      <c r="S76" s="241"/>
      <c r="T76" s="241"/>
      <c r="U76" s="241" t="s">
        <v>1419</v>
      </c>
    </row>
    <row r="77" spans="1:21" s="250" customFormat="1" ht="15.75" customHeight="1">
      <c r="A77" s="387" t="s">
        <v>25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8"/>
      <c r="M77" s="388"/>
      <c r="N77" s="388"/>
      <c r="O77" s="388"/>
      <c r="P77" s="388"/>
      <c r="Q77" s="388"/>
      <c r="R77" s="388"/>
      <c r="S77" s="388"/>
      <c r="T77" s="388"/>
      <c r="U77" s="389"/>
    </row>
    <row r="78" spans="1:21" ht="15.75" customHeight="1">
      <c r="A78" s="241">
        <v>69</v>
      </c>
      <c r="B78" s="241" t="s">
        <v>2598</v>
      </c>
      <c r="C78" s="241" t="s">
        <v>2604</v>
      </c>
      <c r="D78" s="241">
        <v>3755</v>
      </c>
      <c r="E78" s="241">
        <v>44560</v>
      </c>
      <c r="F78" s="241">
        <v>4</v>
      </c>
      <c r="G78" s="241" t="s">
        <v>25</v>
      </c>
      <c r="H78" s="241" t="s">
        <v>43</v>
      </c>
      <c r="I78" s="241">
        <v>45</v>
      </c>
      <c r="J78" s="241">
        <v>13</v>
      </c>
      <c r="K78" s="241">
        <v>1.2</v>
      </c>
      <c r="L78" s="241">
        <v>24</v>
      </c>
      <c r="M78" s="241">
        <v>0</v>
      </c>
      <c r="N78" s="241">
        <v>0</v>
      </c>
      <c r="O78" s="241">
        <v>0</v>
      </c>
      <c r="P78" s="241"/>
      <c r="Q78" s="241" t="s">
        <v>2825</v>
      </c>
      <c r="R78" s="241">
        <v>0</v>
      </c>
      <c r="S78" s="241"/>
      <c r="T78" s="241"/>
      <c r="U78" s="241" t="s">
        <v>1419</v>
      </c>
    </row>
    <row r="79" spans="1:21" ht="15.75" customHeight="1">
      <c r="A79" s="241">
        <v>70</v>
      </c>
      <c r="B79" s="241" t="s">
        <v>2598</v>
      </c>
      <c r="C79" s="241" t="s">
        <v>2604</v>
      </c>
      <c r="D79" s="241">
        <v>3755</v>
      </c>
      <c r="E79" s="241">
        <v>44560</v>
      </c>
      <c r="F79" s="241">
        <v>4</v>
      </c>
      <c r="G79" s="241" t="s">
        <v>25</v>
      </c>
      <c r="H79" s="241" t="s">
        <v>43</v>
      </c>
      <c r="I79" s="241">
        <v>55</v>
      </c>
      <c r="J79" s="241">
        <v>5</v>
      </c>
      <c r="K79" s="241">
        <v>1.1000000000000001</v>
      </c>
      <c r="L79" s="241">
        <v>25</v>
      </c>
      <c r="M79" s="241">
        <v>0</v>
      </c>
      <c r="N79" s="241">
        <v>0</v>
      </c>
      <c r="O79" s="241">
        <v>0</v>
      </c>
      <c r="P79" s="241"/>
      <c r="Q79" s="241" t="s">
        <v>2826</v>
      </c>
      <c r="R79" s="241">
        <v>0</v>
      </c>
      <c r="S79" s="241"/>
      <c r="T79" s="241"/>
      <c r="U79" s="241" t="s">
        <v>1419</v>
      </c>
    </row>
    <row r="80" spans="1:21" ht="15.75" customHeight="1">
      <c r="A80" s="241">
        <v>71</v>
      </c>
      <c r="B80" s="241" t="s">
        <v>2598</v>
      </c>
      <c r="C80" s="241" t="s">
        <v>2604</v>
      </c>
      <c r="D80" s="241">
        <v>3765</v>
      </c>
      <c r="E80" s="241">
        <v>44586</v>
      </c>
      <c r="F80" s="241">
        <v>4</v>
      </c>
      <c r="G80" s="241" t="s">
        <v>25</v>
      </c>
      <c r="H80" s="241" t="s">
        <v>43</v>
      </c>
      <c r="I80" s="241">
        <v>31</v>
      </c>
      <c r="J80" s="241">
        <v>9</v>
      </c>
      <c r="K80" s="241">
        <v>1.8</v>
      </c>
      <c r="L80" s="241">
        <v>43</v>
      </c>
      <c r="M80" s="241">
        <v>0</v>
      </c>
      <c r="N80" s="241">
        <v>0</v>
      </c>
      <c r="O80" s="241">
        <v>0</v>
      </c>
      <c r="P80" s="241"/>
      <c r="Q80" s="241" t="s">
        <v>2827</v>
      </c>
      <c r="R80" s="241">
        <v>0</v>
      </c>
      <c r="S80" s="241"/>
      <c r="T80" s="241"/>
      <c r="U80" s="241" t="s">
        <v>1419</v>
      </c>
    </row>
    <row r="81" spans="1:21" ht="15.75" customHeight="1">
      <c r="A81" s="241">
        <v>72</v>
      </c>
      <c r="B81" s="241" t="s">
        <v>2598</v>
      </c>
      <c r="C81" s="241" t="s">
        <v>2604</v>
      </c>
      <c r="D81" s="241">
        <v>3765</v>
      </c>
      <c r="E81" s="241">
        <v>44586</v>
      </c>
      <c r="F81" s="241">
        <v>4</v>
      </c>
      <c r="G81" s="241" t="s">
        <v>25</v>
      </c>
      <c r="H81" s="241" t="s">
        <v>43</v>
      </c>
      <c r="I81" s="241">
        <v>22</v>
      </c>
      <c r="J81" s="241">
        <v>24</v>
      </c>
      <c r="K81" s="241">
        <v>1.3</v>
      </c>
      <c r="L81" s="241">
        <v>23</v>
      </c>
      <c r="M81" s="241">
        <v>0</v>
      </c>
      <c r="N81" s="241">
        <v>0</v>
      </c>
      <c r="O81" s="241">
        <v>0</v>
      </c>
      <c r="P81" s="241"/>
      <c r="Q81" s="241" t="s">
        <v>2828</v>
      </c>
      <c r="R81" s="241">
        <v>0</v>
      </c>
      <c r="S81" s="241"/>
      <c r="T81" s="241"/>
      <c r="U81" s="241" t="s">
        <v>1419</v>
      </c>
    </row>
    <row r="82" spans="1:21" ht="15.75" customHeight="1">
      <c r="A82" s="241">
        <v>73</v>
      </c>
      <c r="B82" s="241" t="s">
        <v>2598</v>
      </c>
      <c r="C82" s="241" t="s">
        <v>2604</v>
      </c>
      <c r="D82" s="241">
        <v>3765</v>
      </c>
      <c r="E82" s="241">
        <v>44586</v>
      </c>
      <c r="F82" s="157">
        <v>4</v>
      </c>
      <c r="G82" s="241" t="s">
        <v>25</v>
      </c>
      <c r="H82" s="241" t="s">
        <v>43</v>
      </c>
      <c r="I82" s="241">
        <v>67</v>
      </c>
      <c r="J82" s="241">
        <v>21</v>
      </c>
      <c r="K82" s="241">
        <v>2.2000000000000002</v>
      </c>
      <c r="L82" s="241">
        <v>62</v>
      </c>
      <c r="M82" s="241">
        <v>0</v>
      </c>
      <c r="N82" s="241">
        <v>0</v>
      </c>
      <c r="O82" s="241">
        <v>0</v>
      </c>
      <c r="P82" s="241"/>
      <c r="Q82" s="241" t="s">
        <v>2829</v>
      </c>
      <c r="R82" s="241">
        <v>0</v>
      </c>
      <c r="S82" s="241"/>
      <c r="T82" s="241"/>
      <c r="U82" s="241" t="s">
        <v>1419</v>
      </c>
    </row>
    <row r="83" spans="1:21" ht="15.75" customHeight="1">
      <c r="A83" s="241">
        <v>74</v>
      </c>
      <c r="B83" s="241" t="s">
        <v>2598</v>
      </c>
      <c r="C83" s="241" t="s">
        <v>2607</v>
      </c>
      <c r="D83" s="241">
        <v>3756</v>
      </c>
      <c r="E83" s="241">
        <v>44566</v>
      </c>
      <c r="F83" s="241">
        <v>4</v>
      </c>
      <c r="G83" s="241" t="s">
        <v>25</v>
      </c>
      <c r="H83" s="241" t="s">
        <v>43</v>
      </c>
      <c r="I83" s="241">
        <v>111</v>
      </c>
      <c r="J83" s="241">
        <v>9</v>
      </c>
      <c r="K83" s="241">
        <v>0.5</v>
      </c>
      <c r="L83" s="241">
        <v>6</v>
      </c>
      <c r="M83" s="241">
        <v>0</v>
      </c>
      <c r="N83" s="241">
        <v>0</v>
      </c>
      <c r="O83" s="241">
        <v>0</v>
      </c>
      <c r="P83" s="241"/>
      <c r="Q83" s="241" t="s">
        <v>2830</v>
      </c>
      <c r="R83" s="241">
        <v>0</v>
      </c>
      <c r="S83" s="241"/>
      <c r="T83" s="241"/>
      <c r="U83" s="241" t="s">
        <v>1419</v>
      </c>
    </row>
    <row r="84" spans="1:21" ht="15.75" customHeight="1">
      <c r="A84" s="241">
        <v>75</v>
      </c>
      <c r="B84" s="241" t="s">
        <v>2598</v>
      </c>
      <c r="C84" s="241" t="s">
        <v>2607</v>
      </c>
      <c r="D84" s="241">
        <v>3756</v>
      </c>
      <c r="E84" s="241">
        <v>44566</v>
      </c>
      <c r="F84" s="241">
        <v>4</v>
      </c>
      <c r="G84" s="241" t="s">
        <v>25</v>
      </c>
      <c r="H84" s="241" t="s">
        <v>43</v>
      </c>
      <c r="I84" s="241">
        <v>104</v>
      </c>
      <c r="J84" s="241">
        <v>14</v>
      </c>
      <c r="K84" s="241">
        <v>0.5</v>
      </c>
      <c r="L84" s="241">
        <v>3</v>
      </c>
      <c r="M84" s="241">
        <v>0</v>
      </c>
      <c r="N84" s="241">
        <v>0</v>
      </c>
      <c r="O84" s="241">
        <v>0</v>
      </c>
      <c r="P84" s="241"/>
      <c r="Q84" s="241" t="s">
        <v>2831</v>
      </c>
      <c r="R84" s="241">
        <v>0</v>
      </c>
      <c r="S84" s="241"/>
      <c r="T84" s="241" t="s">
        <v>2599</v>
      </c>
      <c r="U84" s="241" t="s">
        <v>1419</v>
      </c>
    </row>
    <row r="85" spans="1:21" ht="15.75" customHeight="1">
      <c r="A85" s="241">
        <v>76</v>
      </c>
      <c r="B85" s="241" t="s">
        <v>2598</v>
      </c>
      <c r="C85" s="241" t="s">
        <v>2607</v>
      </c>
      <c r="D85" s="241">
        <v>3756</v>
      </c>
      <c r="E85" s="241">
        <v>44566</v>
      </c>
      <c r="F85" s="241">
        <v>4</v>
      </c>
      <c r="G85" s="241" t="s">
        <v>25</v>
      </c>
      <c r="H85" s="241" t="s">
        <v>43</v>
      </c>
      <c r="I85" s="241">
        <v>104</v>
      </c>
      <c r="J85" s="241">
        <v>13</v>
      </c>
      <c r="K85" s="241">
        <v>4.8</v>
      </c>
      <c r="L85" s="241">
        <v>82</v>
      </c>
      <c r="M85" s="241">
        <v>0</v>
      </c>
      <c r="N85" s="241">
        <v>0</v>
      </c>
      <c r="O85" s="241">
        <v>0</v>
      </c>
      <c r="P85" s="241"/>
      <c r="Q85" s="241" t="s">
        <v>2832</v>
      </c>
      <c r="R85" s="241">
        <v>0</v>
      </c>
      <c r="S85" s="241"/>
      <c r="T85" s="241" t="s">
        <v>2599</v>
      </c>
      <c r="U85" s="241" t="s">
        <v>1419</v>
      </c>
    </row>
    <row r="86" spans="1:21" ht="15.75" customHeight="1">
      <c r="A86" s="241">
        <v>77</v>
      </c>
      <c r="B86" s="241" t="s">
        <v>2598</v>
      </c>
      <c r="C86" s="241" t="s">
        <v>2607</v>
      </c>
      <c r="D86" s="241">
        <v>3756</v>
      </c>
      <c r="E86" s="241">
        <v>44566</v>
      </c>
      <c r="F86" s="241">
        <v>4</v>
      </c>
      <c r="G86" s="241" t="s">
        <v>25</v>
      </c>
      <c r="H86" s="241" t="s">
        <v>43</v>
      </c>
      <c r="I86" s="241">
        <v>49</v>
      </c>
      <c r="J86" s="241">
        <v>30</v>
      </c>
      <c r="K86" s="241">
        <v>4.5</v>
      </c>
      <c r="L86" s="241">
        <v>18</v>
      </c>
      <c r="M86" s="241">
        <v>0</v>
      </c>
      <c r="N86" s="241">
        <v>0</v>
      </c>
      <c r="O86" s="241">
        <v>0</v>
      </c>
      <c r="P86" s="241"/>
      <c r="Q86" s="241" t="s">
        <v>2833</v>
      </c>
      <c r="R86" s="241">
        <v>0</v>
      </c>
      <c r="S86" s="241"/>
      <c r="T86" s="241"/>
      <c r="U86" s="241" t="s">
        <v>1419</v>
      </c>
    </row>
    <row r="87" spans="1:21" s="250" customFormat="1" ht="15.75" customHeight="1">
      <c r="A87" s="387" t="s">
        <v>2615</v>
      </c>
      <c r="B87" s="388"/>
      <c r="C87" s="388"/>
      <c r="D87" s="388"/>
      <c r="E87" s="388"/>
      <c r="F87" s="388"/>
      <c r="G87" s="388"/>
      <c r="H87" s="388"/>
      <c r="I87" s="388"/>
      <c r="J87" s="388"/>
      <c r="K87" s="388"/>
      <c r="L87" s="388"/>
      <c r="M87" s="388"/>
      <c r="N87" s="388"/>
      <c r="O87" s="388"/>
      <c r="P87" s="388"/>
      <c r="Q87" s="388"/>
      <c r="R87" s="388"/>
      <c r="S87" s="388"/>
      <c r="T87" s="388"/>
      <c r="U87" s="389"/>
    </row>
    <row r="88" spans="1:21" ht="15.75" customHeight="1">
      <c r="A88" s="241">
        <v>78</v>
      </c>
      <c r="B88" s="241" t="s">
        <v>2598</v>
      </c>
      <c r="C88" s="241" t="s">
        <v>2610</v>
      </c>
      <c r="D88" s="241">
        <v>3759</v>
      </c>
      <c r="E88" s="241">
        <v>44586</v>
      </c>
      <c r="F88" s="241">
        <v>4</v>
      </c>
      <c r="G88" s="241" t="s">
        <v>2615</v>
      </c>
      <c r="H88" s="241" t="s">
        <v>43</v>
      </c>
      <c r="I88" s="241">
        <v>60</v>
      </c>
      <c r="J88" s="241">
        <v>6</v>
      </c>
      <c r="K88" s="241">
        <v>0.6</v>
      </c>
      <c r="L88" s="241">
        <v>21</v>
      </c>
      <c r="M88" s="241">
        <v>18</v>
      </c>
      <c r="N88" s="241">
        <v>0</v>
      </c>
      <c r="O88" s="241">
        <v>18</v>
      </c>
      <c r="P88" s="241"/>
      <c r="Q88" s="241" t="s">
        <v>2834</v>
      </c>
      <c r="R88" s="241">
        <v>0</v>
      </c>
      <c r="S88" s="241"/>
      <c r="T88" s="241"/>
      <c r="U88" s="241" t="s">
        <v>1419</v>
      </c>
    </row>
    <row r="89" spans="1:21" ht="15.75" customHeight="1">
      <c r="A89" s="241">
        <v>79</v>
      </c>
      <c r="B89" s="241" t="s">
        <v>2598</v>
      </c>
      <c r="C89" s="241" t="s">
        <v>2610</v>
      </c>
      <c r="D89" s="241">
        <v>3759</v>
      </c>
      <c r="E89" s="241">
        <v>44586</v>
      </c>
      <c r="F89" s="241">
        <v>4</v>
      </c>
      <c r="G89" s="241" t="s">
        <v>2615</v>
      </c>
      <c r="H89" s="241" t="s">
        <v>43</v>
      </c>
      <c r="I89" s="241">
        <v>68</v>
      </c>
      <c r="J89" s="241">
        <v>12</v>
      </c>
      <c r="K89" s="241">
        <v>3.2</v>
      </c>
      <c r="L89" s="241">
        <v>276</v>
      </c>
      <c r="M89" s="241">
        <v>233</v>
      </c>
      <c r="N89" s="241">
        <v>6</v>
      </c>
      <c r="O89" s="241">
        <v>227</v>
      </c>
      <c r="P89" s="241"/>
      <c r="Q89" s="241" t="s">
        <v>2835</v>
      </c>
      <c r="R89" s="241">
        <v>0</v>
      </c>
      <c r="S89" s="241"/>
      <c r="T89" s="241"/>
      <c r="U89" s="241" t="s">
        <v>1419</v>
      </c>
    </row>
    <row r="90" spans="1:21" s="250" customFormat="1" ht="15.75" customHeight="1">
      <c r="A90" s="387" t="s">
        <v>27</v>
      </c>
      <c r="B90" s="388"/>
      <c r="C90" s="388"/>
      <c r="D90" s="388"/>
      <c r="E90" s="388"/>
      <c r="F90" s="388"/>
      <c r="G90" s="388"/>
      <c r="H90" s="388"/>
      <c r="I90" s="388"/>
      <c r="J90" s="388"/>
      <c r="K90" s="388"/>
      <c r="L90" s="388"/>
      <c r="M90" s="388"/>
      <c r="N90" s="388"/>
      <c r="O90" s="388"/>
      <c r="P90" s="388"/>
      <c r="Q90" s="388"/>
      <c r="R90" s="388"/>
      <c r="S90" s="388"/>
      <c r="T90" s="388"/>
      <c r="U90" s="389"/>
    </row>
    <row r="91" spans="1:21" ht="15.75" customHeight="1">
      <c r="A91" s="241">
        <v>80</v>
      </c>
      <c r="B91" s="241" t="s">
        <v>2598</v>
      </c>
      <c r="C91" s="241" t="s">
        <v>2607</v>
      </c>
      <c r="D91" s="241">
        <v>3749</v>
      </c>
      <c r="E91" s="241" t="s">
        <v>2614</v>
      </c>
      <c r="F91" s="241">
        <v>4</v>
      </c>
      <c r="G91" s="241" t="s">
        <v>618</v>
      </c>
      <c r="H91" s="241" t="s">
        <v>43</v>
      </c>
      <c r="I91" s="241">
        <v>120</v>
      </c>
      <c r="J91" s="241">
        <v>5</v>
      </c>
      <c r="K91" s="241">
        <v>3.6</v>
      </c>
      <c r="L91" s="241">
        <v>467</v>
      </c>
      <c r="M91" s="241">
        <v>393</v>
      </c>
      <c r="N91" s="241">
        <v>81</v>
      </c>
      <c r="O91" s="241">
        <v>310</v>
      </c>
      <c r="P91" s="241"/>
      <c r="Q91" s="241" t="s">
        <v>2836</v>
      </c>
      <c r="R91" s="241">
        <v>7353</v>
      </c>
      <c r="S91" s="241"/>
      <c r="T91" s="241" t="s">
        <v>2599</v>
      </c>
      <c r="U91" s="241" t="s">
        <v>1419</v>
      </c>
    </row>
    <row r="92" spans="1:21" ht="15.75" customHeight="1">
      <c r="A92" s="241">
        <v>81</v>
      </c>
      <c r="B92" s="241" t="s">
        <v>2598</v>
      </c>
      <c r="C92" s="241" t="s">
        <v>2607</v>
      </c>
      <c r="D92" s="241">
        <v>3749</v>
      </c>
      <c r="E92" s="241" t="s">
        <v>2614</v>
      </c>
      <c r="F92" s="241">
        <v>4</v>
      </c>
      <c r="G92" s="241" t="s">
        <v>618</v>
      </c>
      <c r="H92" s="241" t="s">
        <v>43</v>
      </c>
      <c r="I92" s="241">
        <v>120</v>
      </c>
      <c r="J92" s="241">
        <v>4</v>
      </c>
      <c r="K92" s="241">
        <v>2.8</v>
      </c>
      <c r="L92" s="241">
        <v>194</v>
      </c>
      <c r="M92" s="241">
        <v>160</v>
      </c>
      <c r="N92" s="241">
        <v>32</v>
      </c>
      <c r="O92" s="241">
        <v>127</v>
      </c>
      <c r="P92" s="241"/>
      <c r="Q92" s="241" t="s">
        <v>2837</v>
      </c>
      <c r="R92" s="241">
        <v>2774</v>
      </c>
      <c r="S92" s="241"/>
      <c r="T92" s="241" t="s">
        <v>2599</v>
      </c>
      <c r="U92" s="241" t="s">
        <v>1419</v>
      </c>
    </row>
    <row r="93" spans="1:21" ht="15.75" customHeight="1">
      <c r="A93" s="241">
        <v>82</v>
      </c>
      <c r="B93" s="241" t="s">
        <v>2598</v>
      </c>
      <c r="C93" s="241" t="s">
        <v>2607</v>
      </c>
      <c r="D93" s="241">
        <v>3749</v>
      </c>
      <c r="E93" s="241" t="s">
        <v>2614</v>
      </c>
      <c r="F93" s="241">
        <v>4</v>
      </c>
      <c r="G93" s="241" t="s">
        <v>618</v>
      </c>
      <c r="H93" s="241" t="s">
        <v>43</v>
      </c>
      <c r="I93" s="241">
        <v>92</v>
      </c>
      <c r="J93" s="241">
        <v>24</v>
      </c>
      <c r="K93" s="241">
        <v>2.1</v>
      </c>
      <c r="L93" s="241">
        <v>219</v>
      </c>
      <c r="M93" s="241">
        <v>180</v>
      </c>
      <c r="N93" s="241">
        <v>5</v>
      </c>
      <c r="O93" s="241">
        <v>173</v>
      </c>
      <c r="P93" s="241"/>
      <c r="Q93" s="241" t="s">
        <v>2838</v>
      </c>
      <c r="R93" s="241">
        <v>1001</v>
      </c>
      <c r="S93" s="241"/>
      <c r="T93" s="241"/>
      <c r="U93" s="241" t="s">
        <v>1419</v>
      </c>
    </row>
    <row r="94" spans="1:21" ht="15.75" customHeight="1">
      <c r="A94" s="241">
        <v>83</v>
      </c>
      <c r="B94" s="241" t="s">
        <v>2598</v>
      </c>
      <c r="C94" s="241" t="s">
        <v>2607</v>
      </c>
      <c r="D94" s="241">
        <v>3749</v>
      </c>
      <c r="E94" s="241" t="s">
        <v>2614</v>
      </c>
      <c r="F94" s="241">
        <v>3</v>
      </c>
      <c r="G94" s="241" t="s">
        <v>618</v>
      </c>
      <c r="H94" s="241" t="s">
        <v>43</v>
      </c>
      <c r="I94" s="241">
        <v>12</v>
      </c>
      <c r="J94" s="241">
        <v>15</v>
      </c>
      <c r="K94" s="241">
        <v>2</v>
      </c>
      <c r="L94" s="241">
        <v>143</v>
      </c>
      <c r="M94" s="241">
        <v>103</v>
      </c>
      <c r="N94" s="241">
        <v>33</v>
      </c>
      <c r="O94" s="241">
        <v>69</v>
      </c>
      <c r="P94" s="241"/>
      <c r="Q94" s="241" t="s">
        <v>2839</v>
      </c>
      <c r="R94" s="241">
        <v>2651</v>
      </c>
      <c r="S94" s="241"/>
      <c r="T94" s="241"/>
      <c r="U94" s="241" t="s">
        <v>1419</v>
      </c>
    </row>
    <row r="95" spans="1:21" ht="15.75" customHeight="1">
      <c r="A95" s="241">
        <v>84</v>
      </c>
      <c r="B95" s="241" t="s">
        <v>2598</v>
      </c>
      <c r="C95" s="241" t="s">
        <v>2607</v>
      </c>
      <c r="D95" s="241">
        <v>3749</v>
      </c>
      <c r="E95" s="241" t="s">
        <v>2614</v>
      </c>
      <c r="F95" s="241">
        <v>3</v>
      </c>
      <c r="G95" s="241" t="s">
        <v>618</v>
      </c>
      <c r="H95" s="241" t="s">
        <v>43</v>
      </c>
      <c r="I95" s="241">
        <v>12</v>
      </c>
      <c r="J95" s="241">
        <v>11</v>
      </c>
      <c r="K95" s="241">
        <v>1.1000000000000001</v>
      </c>
      <c r="L95" s="241">
        <v>82</v>
      </c>
      <c r="M95" s="241">
        <v>70</v>
      </c>
      <c r="N95" s="241">
        <v>14</v>
      </c>
      <c r="O95" s="241">
        <v>56</v>
      </c>
      <c r="P95" s="241"/>
      <c r="Q95" s="241" t="s">
        <v>2840</v>
      </c>
      <c r="R95" s="241">
        <v>1191</v>
      </c>
      <c r="S95" s="241"/>
      <c r="T95" s="241"/>
      <c r="U95" s="241" t="s">
        <v>1419</v>
      </c>
    </row>
    <row r="96" spans="1:21" ht="15.75" customHeight="1">
      <c r="A96" s="241">
        <v>85</v>
      </c>
      <c r="B96" s="241" t="s">
        <v>2598</v>
      </c>
      <c r="C96" s="241" t="s">
        <v>2607</v>
      </c>
      <c r="D96" s="241">
        <v>3749</v>
      </c>
      <c r="E96" s="241" t="s">
        <v>2614</v>
      </c>
      <c r="F96" s="241">
        <v>4</v>
      </c>
      <c r="G96" s="241" t="s">
        <v>618</v>
      </c>
      <c r="H96" s="241" t="s">
        <v>43</v>
      </c>
      <c r="I96" s="241">
        <v>118</v>
      </c>
      <c r="J96" s="241">
        <v>12</v>
      </c>
      <c r="K96" s="241">
        <v>2</v>
      </c>
      <c r="L96" s="241">
        <v>213</v>
      </c>
      <c r="M96" s="241">
        <v>183</v>
      </c>
      <c r="N96" s="241">
        <v>42</v>
      </c>
      <c r="O96" s="241">
        <v>141</v>
      </c>
      <c r="P96" s="241"/>
      <c r="Q96" s="241" t="s">
        <v>2841</v>
      </c>
      <c r="R96" s="241">
        <v>3627</v>
      </c>
      <c r="S96" s="241"/>
      <c r="T96" s="241" t="s">
        <v>2599</v>
      </c>
      <c r="U96" s="241" t="s">
        <v>1419</v>
      </c>
    </row>
    <row r="97" spans="1:21" ht="15.75" customHeight="1">
      <c r="A97" s="241">
        <v>86</v>
      </c>
      <c r="B97" s="241" t="s">
        <v>2598</v>
      </c>
      <c r="C97" s="241" t="s">
        <v>2607</v>
      </c>
      <c r="D97" s="241">
        <v>3749</v>
      </c>
      <c r="E97" s="241" t="s">
        <v>2614</v>
      </c>
      <c r="F97" s="241">
        <v>4</v>
      </c>
      <c r="G97" s="241" t="s">
        <v>618</v>
      </c>
      <c r="H97" s="241" t="s">
        <v>43</v>
      </c>
      <c r="I97" s="241">
        <v>118</v>
      </c>
      <c r="J97" s="241">
        <v>13</v>
      </c>
      <c r="K97" s="241">
        <v>1.5</v>
      </c>
      <c r="L97" s="241">
        <v>104</v>
      </c>
      <c r="M97" s="241">
        <v>91</v>
      </c>
      <c r="N97" s="241">
        <v>9</v>
      </c>
      <c r="O97" s="241">
        <v>82</v>
      </c>
      <c r="P97" s="241"/>
      <c r="Q97" s="241" t="s">
        <v>2842</v>
      </c>
      <c r="R97" s="241">
        <v>1066</v>
      </c>
      <c r="S97" s="241"/>
      <c r="T97" s="241" t="s">
        <v>2599</v>
      </c>
      <c r="U97" s="241" t="s">
        <v>1419</v>
      </c>
    </row>
    <row r="98" spans="1:21" ht="15.75" customHeight="1">
      <c r="A98" s="241">
        <v>87</v>
      </c>
      <c r="B98" s="241" t="s">
        <v>2598</v>
      </c>
      <c r="C98" s="241" t="s">
        <v>2607</v>
      </c>
      <c r="D98" s="241">
        <v>3749</v>
      </c>
      <c r="E98" s="241" t="s">
        <v>2614</v>
      </c>
      <c r="F98" s="241">
        <v>4</v>
      </c>
      <c r="G98" s="241" t="s">
        <v>618</v>
      </c>
      <c r="H98" s="241" t="s">
        <v>43</v>
      </c>
      <c r="I98" s="241">
        <v>98</v>
      </c>
      <c r="J98" s="241">
        <v>8</v>
      </c>
      <c r="K98" s="241">
        <v>2.2999999999999998</v>
      </c>
      <c r="L98" s="241">
        <v>248</v>
      </c>
      <c r="M98" s="241">
        <v>179</v>
      </c>
      <c r="N98" s="241">
        <v>10</v>
      </c>
      <c r="O98" s="241">
        <v>169</v>
      </c>
      <c r="P98" s="241"/>
      <c r="Q98" s="241" t="s">
        <v>2843</v>
      </c>
      <c r="R98" s="241">
        <v>1306</v>
      </c>
      <c r="S98" s="241"/>
      <c r="T98" s="241"/>
      <c r="U98" s="241" t="s">
        <v>1419</v>
      </c>
    </row>
    <row r="99" spans="1:21" ht="15.75" customHeight="1">
      <c r="A99" s="241">
        <v>88</v>
      </c>
      <c r="B99" s="241" t="s">
        <v>2598</v>
      </c>
      <c r="C99" s="241" t="s">
        <v>2607</v>
      </c>
      <c r="D99" s="241">
        <v>3749</v>
      </c>
      <c r="E99" s="241" t="s">
        <v>2614</v>
      </c>
      <c r="F99" s="241">
        <v>4</v>
      </c>
      <c r="G99" s="241" t="s">
        <v>618</v>
      </c>
      <c r="H99" s="241" t="s">
        <v>43</v>
      </c>
      <c r="I99" s="241">
        <v>122</v>
      </c>
      <c r="J99" s="241">
        <v>38</v>
      </c>
      <c r="K99" s="241">
        <v>2.2999999999999998</v>
      </c>
      <c r="L99" s="241">
        <v>385</v>
      </c>
      <c r="M99" s="241">
        <v>335</v>
      </c>
      <c r="N99" s="241">
        <v>9</v>
      </c>
      <c r="O99" s="241">
        <v>326</v>
      </c>
      <c r="P99" s="241"/>
      <c r="Q99" s="241" t="s">
        <v>2844</v>
      </c>
      <c r="R99" s="241">
        <v>1837</v>
      </c>
      <c r="S99" s="241"/>
      <c r="T99" s="241"/>
      <c r="U99" s="241" t="s">
        <v>1419</v>
      </c>
    </row>
    <row r="100" spans="1:21" ht="15.75" customHeight="1">
      <c r="A100" s="241">
        <v>89</v>
      </c>
      <c r="B100" s="241" t="s">
        <v>2598</v>
      </c>
      <c r="C100" s="241" t="s">
        <v>2604</v>
      </c>
      <c r="D100" s="241">
        <v>3753</v>
      </c>
      <c r="E100" s="241" t="s">
        <v>2614</v>
      </c>
      <c r="F100" s="241">
        <v>4</v>
      </c>
      <c r="G100" s="241" t="s">
        <v>618</v>
      </c>
      <c r="H100" s="241" t="s">
        <v>43</v>
      </c>
      <c r="I100" s="241">
        <v>48</v>
      </c>
      <c r="J100" s="241">
        <v>33</v>
      </c>
      <c r="K100" s="241">
        <v>2.1</v>
      </c>
      <c r="L100" s="241">
        <v>174</v>
      </c>
      <c r="M100" s="241">
        <v>144</v>
      </c>
      <c r="N100" s="241">
        <v>13</v>
      </c>
      <c r="O100" s="241">
        <v>131</v>
      </c>
      <c r="P100" s="241"/>
      <c r="Q100" s="241" t="s">
        <v>2845</v>
      </c>
      <c r="R100" s="241">
        <v>1329</v>
      </c>
      <c r="S100" s="241"/>
      <c r="T100" s="241"/>
      <c r="U100" s="241" t="s">
        <v>1419</v>
      </c>
    </row>
    <row r="101" spans="1:21" ht="15.75" customHeight="1">
      <c r="A101" s="241">
        <v>90</v>
      </c>
      <c r="B101" s="241" t="s">
        <v>2598</v>
      </c>
      <c r="C101" s="241" t="s">
        <v>2604</v>
      </c>
      <c r="D101" s="241">
        <v>3753</v>
      </c>
      <c r="E101" s="241" t="s">
        <v>2614</v>
      </c>
      <c r="F101" s="241">
        <v>4</v>
      </c>
      <c r="G101" s="241" t="s">
        <v>618</v>
      </c>
      <c r="H101" s="241" t="s">
        <v>43</v>
      </c>
      <c r="I101" s="241">
        <v>49</v>
      </c>
      <c r="J101" s="241">
        <v>26</v>
      </c>
      <c r="K101" s="241">
        <v>3.3</v>
      </c>
      <c r="L101" s="241">
        <v>353</v>
      </c>
      <c r="M101" s="241">
        <v>286</v>
      </c>
      <c r="N101" s="241">
        <v>46</v>
      </c>
      <c r="O101" s="241">
        <v>239</v>
      </c>
      <c r="P101" s="241"/>
      <c r="Q101" s="241" t="s">
        <v>2846</v>
      </c>
      <c r="R101" s="241">
        <v>4431</v>
      </c>
      <c r="S101" s="241"/>
      <c r="T101" s="241"/>
      <c r="U101" s="241" t="s">
        <v>1419</v>
      </c>
    </row>
    <row r="102" spans="1:21" ht="15.75" customHeight="1">
      <c r="A102" s="241">
        <v>91</v>
      </c>
      <c r="B102" s="241" t="s">
        <v>2598</v>
      </c>
      <c r="C102" s="241" t="s">
        <v>2604</v>
      </c>
      <c r="D102" s="241">
        <v>3753</v>
      </c>
      <c r="E102" s="241" t="s">
        <v>2614</v>
      </c>
      <c r="F102" s="241">
        <v>4</v>
      </c>
      <c r="G102" s="241" t="s">
        <v>618</v>
      </c>
      <c r="H102" s="241" t="s">
        <v>43</v>
      </c>
      <c r="I102" s="241">
        <v>93</v>
      </c>
      <c r="J102" s="241">
        <v>20</v>
      </c>
      <c r="K102" s="241">
        <v>1.3</v>
      </c>
      <c r="L102" s="241">
        <v>91</v>
      </c>
      <c r="M102" s="241">
        <v>72</v>
      </c>
      <c r="N102" s="241">
        <v>13</v>
      </c>
      <c r="O102" s="241">
        <v>59</v>
      </c>
      <c r="P102" s="241"/>
      <c r="Q102" s="241" t="s">
        <v>2847</v>
      </c>
      <c r="R102" s="241">
        <v>1218</v>
      </c>
      <c r="S102" s="241"/>
      <c r="T102" s="241" t="s">
        <v>2599</v>
      </c>
      <c r="U102" s="241" t="s">
        <v>1419</v>
      </c>
    </row>
    <row r="103" spans="1:21" ht="15.75" customHeight="1">
      <c r="A103" s="241">
        <v>92</v>
      </c>
      <c r="B103" s="241" t="s">
        <v>2598</v>
      </c>
      <c r="C103" s="241" t="s">
        <v>2604</v>
      </c>
      <c r="D103" s="241">
        <v>3753</v>
      </c>
      <c r="E103" s="241" t="s">
        <v>2614</v>
      </c>
      <c r="F103" s="241">
        <v>3</v>
      </c>
      <c r="G103" s="241" t="s">
        <v>618</v>
      </c>
      <c r="H103" s="241" t="s">
        <v>43</v>
      </c>
      <c r="I103" s="241">
        <v>17</v>
      </c>
      <c r="J103" s="241">
        <v>11</v>
      </c>
      <c r="K103" s="241">
        <v>2.1</v>
      </c>
      <c r="L103" s="241">
        <v>192</v>
      </c>
      <c r="M103" s="241">
        <v>156</v>
      </c>
      <c r="N103" s="241">
        <v>44</v>
      </c>
      <c r="O103" s="241">
        <v>112</v>
      </c>
      <c r="P103" s="241"/>
      <c r="Q103" s="241" t="s">
        <v>2848</v>
      </c>
      <c r="R103" s="241">
        <v>4339</v>
      </c>
      <c r="S103" s="241"/>
      <c r="T103" s="241"/>
      <c r="U103" s="241" t="s">
        <v>1419</v>
      </c>
    </row>
    <row r="104" spans="1:21" ht="15.75" customHeight="1">
      <c r="A104" s="241">
        <v>93</v>
      </c>
      <c r="B104" s="241" t="s">
        <v>2598</v>
      </c>
      <c r="C104" s="241" t="s">
        <v>2604</v>
      </c>
      <c r="D104" s="241">
        <v>3753</v>
      </c>
      <c r="E104" s="241" t="s">
        <v>2614</v>
      </c>
      <c r="F104" s="241">
        <v>3</v>
      </c>
      <c r="G104" s="241" t="s">
        <v>618</v>
      </c>
      <c r="H104" s="241" t="s">
        <v>43</v>
      </c>
      <c r="I104" s="241">
        <v>6</v>
      </c>
      <c r="J104" s="241">
        <v>7</v>
      </c>
      <c r="K104" s="241">
        <v>1.2</v>
      </c>
      <c r="L104" s="241">
        <v>116</v>
      </c>
      <c r="M104" s="241">
        <v>82</v>
      </c>
      <c r="N104" s="241">
        <v>35</v>
      </c>
      <c r="O104" s="241">
        <v>47</v>
      </c>
      <c r="P104" s="241"/>
      <c r="Q104" s="241" t="s">
        <v>2849</v>
      </c>
      <c r="R104" s="241">
        <v>3339</v>
      </c>
      <c r="S104" s="241"/>
      <c r="T104" s="241"/>
      <c r="U104" s="241" t="s">
        <v>1419</v>
      </c>
    </row>
    <row r="105" spans="1:21" ht="15.75" customHeight="1">
      <c r="A105" s="241">
        <v>94</v>
      </c>
      <c r="B105" s="241" t="s">
        <v>2598</v>
      </c>
      <c r="C105" s="241" t="s">
        <v>2604</v>
      </c>
      <c r="D105" s="241">
        <v>3753</v>
      </c>
      <c r="E105" s="241" t="s">
        <v>2614</v>
      </c>
      <c r="F105" s="241">
        <v>3</v>
      </c>
      <c r="G105" s="241" t="s">
        <v>618</v>
      </c>
      <c r="H105" s="241" t="s">
        <v>43</v>
      </c>
      <c r="I105" s="241">
        <v>6</v>
      </c>
      <c r="J105" s="241">
        <v>4</v>
      </c>
      <c r="K105" s="241">
        <v>1</v>
      </c>
      <c r="L105" s="241">
        <v>113</v>
      </c>
      <c r="M105" s="241">
        <v>70</v>
      </c>
      <c r="N105" s="241">
        <v>27</v>
      </c>
      <c r="O105" s="241">
        <v>43</v>
      </c>
      <c r="P105" s="241"/>
      <c r="Q105" s="241" t="s">
        <v>2850</v>
      </c>
      <c r="R105" s="241">
        <v>2554</v>
      </c>
      <c r="S105" s="241"/>
      <c r="T105" s="241"/>
      <c r="U105" s="241" t="s">
        <v>1419</v>
      </c>
    </row>
    <row r="106" spans="1:21" ht="15.75" customHeight="1">
      <c r="A106" s="241">
        <v>95</v>
      </c>
      <c r="B106" s="241" t="s">
        <v>2598</v>
      </c>
      <c r="C106" s="241" t="s">
        <v>2604</v>
      </c>
      <c r="D106" s="241">
        <v>3753</v>
      </c>
      <c r="E106" s="241" t="s">
        <v>2614</v>
      </c>
      <c r="F106" s="241">
        <v>3</v>
      </c>
      <c r="G106" s="241" t="s">
        <v>618</v>
      </c>
      <c r="H106" s="241" t="s">
        <v>43</v>
      </c>
      <c r="I106" s="241">
        <v>6</v>
      </c>
      <c r="J106" s="241">
        <v>3</v>
      </c>
      <c r="K106" s="241">
        <v>0.7</v>
      </c>
      <c r="L106" s="241">
        <v>72</v>
      </c>
      <c r="M106" s="241">
        <v>58</v>
      </c>
      <c r="N106" s="241">
        <v>23</v>
      </c>
      <c r="O106" s="241">
        <v>35</v>
      </c>
      <c r="P106" s="241"/>
      <c r="Q106" s="241" t="s">
        <v>2851</v>
      </c>
      <c r="R106" s="241">
        <v>2285</v>
      </c>
      <c r="S106" s="241"/>
      <c r="T106" s="241"/>
      <c r="U106" s="241" t="s">
        <v>1419</v>
      </c>
    </row>
    <row r="107" spans="1:21" ht="15.75" customHeight="1">
      <c r="A107" s="241">
        <v>96</v>
      </c>
      <c r="B107" s="241" t="s">
        <v>2598</v>
      </c>
      <c r="C107" s="241" t="s">
        <v>2605</v>
      </c>
      <c r="D107" s="241">
        <v>3751</v>
      </c>
      <c r="E107" s="241" t="s">
        <v>2614</v>
      </c>
      <c r="F107" s="241">
        <v>4</v>
      </c>
      <c r="G107" s="241" t="s">
        <v>618</v>
      </c>
      <c r="H107" s="241" t="s">
        <v>43</v>
      </c>
      <c r="I107" s="241">
        <v>75</v>
      </c>
      <c r="J107" s="241">
        <v>9</v>
      </c>
      <c r="K107" s="241">
        <v>9.4</v>
      </c>
      <c r="L107" s="241">
        <v>801</v>
      </c>
      <c r="M107" s="241">
        <v>697</v>
      </c>
      <c r="N107" s="241">
        <v>32</v>
      </c>
      <c r="O107" s="241">
        <v>654</v>
      </c>
      <c r="P107" s="241"/>
      <c r="Q107" s="241" t="s">
        <v>2852</v>
      </c>
      <c r="R107" s="241">
        <v>4943</v>
      </c>
      <c r="S107" s="241"/>
      <c r="T107" s="241" t="s">
        <v>2599</v>
      </c>
      <c r="U107" s="241" t="s">
        <v>1419</v>
      </c>
    </row>
    <row r="108" spans="1:21" ht="15.75" customHeight="1">
      <c r="A108" s="241">
        <v>97</v>
      </c>
      <c r="B108" s="241" t="s">
        <v>2598</v>
      </c>
      <c r="C108" s="241" t="s">
        <v>2605</v>
      </c>
      <c r="D108" s="241">
        <v>3751</v>
      </c>
      <c r="E108" s="241" t="s">
        <v>2614</v>
      </c>
      <c r="F108" s="241">
        <v>4</v>
      </c>
      <c r="G108" s="241" t="s">
        <v>618</v>
      </c>
      <c r="H108" s="241" t="s">
        <v>43</v>
      </c>
      <c r="I108" s="241">
        <v>72</v>
      </c>
      <c r="J108" s="241">
        <v>1</v>
      </c>
      <c r="K108" s="241">
        <v>28.8</v>
      </c>
      <c r="L108" s="241">
        <v>1871</v>
      </c>
      <c r="M108" s="241">
        <v>1633</v>
      </c>
      <c r="N108" s="241">
        <v>120</v>
      </c>
      <c r="O108" s="241">
        <v>1494</v>
      </c>
      <c r="P108" s="241"/>
      <c r="Q108" s="241" t="s">
        <v>2853</v>
      </c>
      <c r="R108" s="241">
        <v>14854</v>
      </c>
      <c r="S108" s="241"/>
      <c r="T108" s="241" t="s">
        <v>2599</v>
      </c>
      <c r="U108" s="241" t="s">
        <v>1419</v>
      </c>
    </row>
    <row r="109" spans="1:21" ht="15.75" customHeight="1">
      <c r="A109" s="241">
        <v>98</v>
      </c>
      <c r="B109" s="241" t="s">
        <v>2598</v>
      </c>
      <c r="C109" s="241" t="s">
        <v>2605</v>
      </c>
      <c r="D109" s="241">
        <v>3751</v>
      </c>
      <c r="E109" s="241" t="s">
        <v>2614</v>
      </c>
      <c r="F109" s="241">
        <v>4</v>
      </c>
      <c r="G109" s="241" t="s">
        <v>618</v>
      </c>
      <c r="H109" s="241" t="s">
        <v>43</v>
      </c>
      <c r="I109" s="241">
        <v>75</v>
      </c>
      <c r="J109" s="241">
        <v>10</v>
      </c>
      <c r="K109" s="241">
        <v>13</v>
      </c>
      <c r="L109" s="241">
        <v>1014</v>
      </c>
      <c r="M109" s="241">
        <v>834</v>
      </c>
      <c r="N109" s="241">
        <v>11</v>
      </c>
      <c r="O109" s="241">
        <v>823</v>
      </c>
      <c r="P109" s="241"/>
      <c r="Q109" s="241" t="s">
        <v>2854</v>
      </c>
      <c r="R109" s="241">
        <v>3728</v>
      </c>
      <c r="S109" s="241"/>
      <c r="T109" s="241" t="s">
        <v>2599</v>
      </c>
      <c r="U109" s="241" t="s">
        <v>1419</v>
      </c>
    </row>
    <row r="110" spans="1:21" ht="15.75" customHeight="1">
      <c r="A110" s="241">
        <v>99</v>
      </c>
      <c r="B110" s="241" t="s">
        <v>2598</v>
      </c>
      <c r="C110" s="241" t="s">
        <v>2612</v>
      </c>
      <c r="D110" s="241">
        <v>3754</v>
      </c>
      <c r="E110" s="241" t="s">
        <v>2614</v>
      </c>
      <c r="F110" s="241">
        <v>4</v>
      </c>
      <c r="G110" s="241" t="s">
        <v>618</v>
      </c>
      <c r="H110" s="241">
        <v>36</v>
      </c>
      <c r="I110" s="241">
        <v>36</v>
      </c>
      <c r="J110" s="241">
        <v>2</v>
      </c>
      <c r="K110" s="241">
        <v>6.4</v>
      </c>
      <c r="L110" s="241">
        <v>841</v>
      </c>
      <c r="M110" s="241">
        <v>714</v>
      </c>
      <c r="N110" s="241">
        <v>34</v>
      </c>
      <c r="O110" s="241">
        <v>679</v>
      </c>
      <c r="P110" s="241"/>
      <c r="Q110" s="241" t="s">
        <v>2855</v>
      </c>
      <c r="R110" s="241">
        <v>4812</v>
      </c>
      <c r="S110" s="241"/>
      <c r="T110" s="241" t="s">
        <v>2599</v>
      </c>
      <c r="U110" s="241" t="s">
        <v>1419</v>
      </c>
    </row>
    <row r="111" spans="1:21" ht="15.75" customHeight="1">
      <c r="A111" s="241">
        <v>100</v>
      </c>
      <c r="B111" s="241" t="s">
        <v>2598</v>
      </c>
      <c r="C111" s="241" t="s">
        <v>2612</v>
      </c>
      <c r="D111" s="241">
        <v>3754</v>
      </c>
      <c r="E111" s="241" t="s">
        <v>2614</v>
      </c>
      <c r="F111" s="241">
        <v>4</v>
      </c>
      <c r="G111" s="241" t="s">
        <v>618</v>
      </c>
      <c r="H111" s="241" t="s">
        <v>43</v>
      </c>
      <c r="I111" s="241">
        <v>62</v>
      </c>
      <c r="J111" s="241">
        <v>2</v>
      </c>
      <c r="K111" s="241">
        <v>3.4</v>
      </c>
      <c r="L111" s="241">
        <v>401</v>
      </c>
      <c r="M111" s="241">
        <v>319</v>
      </c>
      <c r="N111" s="241">
        <v>23</v>
      </c>
      <c r="O111" s="241">
        <v>295</v>
      </c>
      <c r="P111" s="241"/>
      <c r="Q111" s="241" t="s">
        <v>2856</v>
      </c>
      <c r="R111" s="241">
        <v>2910</v>
      </c>
      <c r="S111" s="241"/>
      <c r="T111" s="241" t="s">
        <v>2599</v>
      </c>
      <c r="U111" s="241" t="s">
        <v>1419</v>
      </c>
    </row>
    <row r="112" spans="1:21" ht="15.75" customHeight="1">
      <c r="A112" s="241">
        <v>101</v>
      </c>
      <c r="B112" s="241" t="s">
        <v>2598</v>
      </c>
      <c r="C112" s="241" t="s">
        <v>2612</v>
      </c>
      <c r="D112" s="241">
        <v>3754</v>
      </c>
      <c r="E112" s="241" t="s">
        <v>2614</v>
      </c>
      <c r="F112" s="241">
        <v>4</v>
      </c>
      <c r="G112" s="241" t="s">
        <v>618</v>
      </c>
      <c r="H112" s="241" t="s">
        <v>43</v>
      </c>
      <c r="I112" s="241">
        <v>36</v>
      </c>
      <c r="J112" s="241">
        <v>3</v>
      </c>
      <c r="K112" s="241">
        <v>1.8</v>
      </c>
      <c r="L112" s="241">
        <v>286</v>
      </c>
      <c r="M112" s="241">
        <v>242</v>
      </c>
      <c r="N112" s="241">
        <v>48</v>
      </c>
      <c r="O112" s="241">
        <v>194</v>
      </c>
      <c r="P112" s="241"/>
      <c r="Q112" s="241" t="s">
        <v>2857</v>
      </c>
      <c r="R112" s="241">
        <v>4433</v>
      </c>
      <c r="S112" s="241"/>
      <c r="T112" s="241" t="s">
        <v>2599</v>
      </c>
      <c r="U112" s="241" t="s">
        <v>1419</v>
      </c>
    </row>
    <row r="113" spans="1:21" ht="15.75" customHeight="1">
      <c r="A113" s="241">
        <v>102</v>
      </c>
      <c r="B113" s="241" t="s">
        <v>2598</v>
      </c>
      <c r="C113" s="241" t="s">
        <v>2612</v>
      </c>
      <c r="D113" s="241">
        <v>3754</v>
      </c>
      <c r="E113" s="241" t="s">
        <v>2614</v>
      </c>
      <c r="F113" s="241">
        <v>4</v>
      </c>
      <c r="G113" s="241" t="s">
        <v>618</v>
      </c>
      <c r="H113" s="241" t="s">
        <v>43</v>
      </c>
      <c r="I113" s="241">
        <v>36</v>
      </c>
      <c r="J113" s="241">
        <v>1</v>
      </c>
      <c r="K113" s="241">
        <v>1.7</v>
      </c>
      <c r="L113" s="241">
        <v>100</v>
      </c>
      <c r="M113" s="241">
        <v>83</v>
      </c>
      <c r="N113" s="241">
        <v>0</v>
      </c>
      <c r="O113" s="241">
        <v>83</v>
      </c>
      <c r="P113" s="241"/>
      <c r="Q113" s="241" t="s">
        <v>2858</v>
      </c>
      <c r="R113" s="241">
        <v>312</v>
      </c>
      <c r="S113" s="241"/>
      <c r="T113" s="241" t="s">
        <v>2599</v>
      </c>
      <c r="U113" s="241" t="s">
        <v>1419</v>
      </c>
    </row>
    <row r="114" spans="1:21" ht="15.75" customHeight="1">
      <c r="A114" s="241">
        <v>103</v>
      </c>
      <c r="B114" s="241" t="s">
        <v>2598</v>
      </c>
      <c r="C114" s="241" t="s">
        <v>2612</v>
      </c>
      <c r="D114" s="241">
        <v>3754</v>
      </c>
      <c r="E114" s="241" t="s">
        <v>2614</v>
      </c>
      <c r="F114" s="241">
        <v>4</v>
      </c>
      <c r="G114" s="241" t="s">
        <v>618</v>
      </c>
      <c r="H114" s="241" t="s">
        <v>43</v>
      </c>
      <c r="I114" s="241">
        <v>52</v>
      </c>
      <c r="J114" s="241">
        <v>14</v>
      </c>
      <c r="K114" s="241">
        <v>1.8</v>
      </c>
      <c r="L114" s="241">
        <v>133</v>
      </c>
      <c r="M114" s="241">
        <v>113</v>
      </c>
      <c r="N114" s="241">
        <v>0</v>
      </c>
      <c r="O114" s="241">
        <v>113</v>
      </c>
      <c r="P114" s="241"/>
      <c r="Q114" s="241" t="s">
        <v>2859</v>
      </c>
      <c r="R114" s="241">
        <v>468</v>
      </c>
      <c r="S114" s="241"/>
      <c r="T114" s="241"/>
      <c r="U114" s="241" t="s">
        <v>1419</v>
      </c>
    </row>
    <row r="115" spans="1:21" ht="15.75" customHeight="1">
      <c r="A115" s="241">
        <v>104</v>
      </c>
      <c r="B115" s="241" t="s">
        <v>2598</v>
      </c>
      <c r="C115" s="241" t="s">
        <v>2610</v>
      </c>
      <c r="D115" s="241">
        <v>3747</v>
      </c>
      <c r="E115" s="241" t="s">
        <v>2614</v>
      </c>
      <c r="F115" s="241">
        <v>4</v>
      </c>
      <c r="G115" s="241" t="s">
        <v>618</v>
      </c>
      <c r="H115" s="241" t="s">
        <v>43</v>
      </c>
      <c r="I115" s="241">
        <v>65</v>
      </c>
      <c r="J115" s="241">
        <v>3</v>
      </c>
      <c r="K115" s="241">
        <v>4.9000000000000004</v>
      </c>
      <c r="L115" s="241">
        <v>451</v>
      </c>
      <c r="M115" s="241">
        <v>392</v>
      </c>
      <c r="N115" s="241">
        <v>5</v>
      </c>
      <c r="O115" s="241">
        <v>383</v>
      </c>
      <c r="P115" s="241"/>
      <c r="Q115" s="241" t="s">
        <v>2860</v>
      </c>
      <c r="R115" s="241">
        <v>1761</v>
      </c>
      <c r="S115" s="241"/>
      <c r="T115" s="241" t="s">
        <v>2599</v>
      </c>
      <c r="U115" s="241" t="s">
        <v>1419</v>
      </c>
    </row>
    <row r="116" spans="1:21" ht="15.75" customHeight="1">
      <c r="A116" s="241">
        <v>105</v>
      </c>
      <c r="B116" s="241" t="s">
        <v>2598</v>
      </c>
      <c r="C116" s="241" t="s">
        <v>2610</v>
      </c>
      <c r="D116" s="241">
        <v>3747</v>
      </c>
      <c r="E116" s="241" t="s">
        <v>2614</v>
      </c>
      <c r="F116" s="241">
        <v>4</v>
      </c>
      <c r="G116" s="241" t="s">
        <v>618</v>
      </c>
      <c r="H116" s="241" t="s">
        <v>43</v>
      </c>
      <c r="I116" s="241">
        <v>60</v>
      </c>
      <c r="J116" s="241">
        <v>5</v>
      </c>
      <c r="K116" s="241">
        <v>4.2</v>
      </c>
      <c r="L116" s="241">
        <v>482</v>
      </c>
      <c r="M116" s="241">
        <v>418</v>
      </c>
      <c r="N116" s="241">
        <v>22</v>
      </c>
      <c r="O116" s="241">
        <v>392</v>
      </c>
      <c r="P116" s="241"/>
      <c r="Q116" s="241" t="s">
        <v>2861</v>
      </c>
      <c r="R116" s="241">
        <v>3286</v>
      </c>
      <c r="S116" s="241"/>
      <c r="T116" s="241" t="s">
        <v>2599</v>
      </c>
      <c r="U116" s="241" t="s">
        <v>1419</v>
      </c>
    </row>
    <row r="117" spans="1:21" ht="15.75" customHeight="1">
      <c r="A117" s="241">
        <v>106</v>
      </c>
      <c r="B117" s="241" t="s">
        <v>2598</v>
      </c>
      <c r="C117" s="241" t="s">
        <v>2610</v>
      </c>
      <c r="D117" s="241">
        <v>3747</v>
      </c>
      <c r="E117" s="241" t="s">
        <v>2614</v>
      </c>
      <c r="F117" s="241">
        <v>4</v>
      </c>
      <c r="G117" s="241" t="s">
        <v>618</v>
      </c>
      <c r="H117" s="241" t="s">
        <v>43</v>
      </c>
      <c r="I117" s="241">
        <v>60</v>
      </c>
      <c r="J117" s="241">
        <v>3</v>
      </c>
      <c r="K117" s="241">
        <v>1.5</v>
      </c>
      <c r="L117" s="241">
        <v>188</v>
      </c>
      <c r="M117" s="241">
        <v>163</v>
      </c>
      <c r="N117" s="241">
        <v>9</v>
      </c>
      <c r="O117" s="241">
        <v>154</v>
      </c>
      <c r="P117" s="241"/>
      <c r="Q117" s="241" t="s">
        <v>2862</v>
      </c>
      <c r="R117" s="241">
        <v>1394</v>
      </c>
      <c r="S117" s="241"/>
      <c r="T117" s="241" t="s">
        <v>2599</v>
      </c>
      <c r="U117" s="241" t="s">
        <v>1419</v>
      </c>
    </row>
    <row r="118" spans="1:21" ht="15.75" customHeight="1">
      <c r="A118" s="241">
        <v>107</v>
      </c>
      <c r="B118" s="241" t="s">
        <v>2598</v>
      </c>
      <c r="C118" s="241" t="s">
        <v>2610</v>
      </c>
      <c r="D118" s="241">
        <v>3747</v>
      </c>
      <c r="E118" s="241" t="s">
        <v>2614</v>
      </c>
      <c r="F118" s="241">
        <v>4</v>
      </c>
      <c r="G118" s="241" t="s">
        <v>618</v>
      </c>
      <c r="H118" s="241" t="s">
        <v>43</v>
      </c>
      <c r="I118" s="241">
        <v>60</v>
      </c>
      <c r="J118" s="241">
        <v>1</v>
      </c>
      <c r="K118" s="241">
        <v>0.5</v>
      </c>
      <c r="L118" s="241">
        <v>43</v>
      </c>
      <c r="M118" s="241">
        <v>39</v>
      </c>
      <c r="N118" s="241">
        <v>1</v>
      </c>
      <c r="O118" s="241">
        <v>38</v>
      </c>
      <c r="P118" s="241"/>
      <c r="Q118" s="241" t="s">
        <v>2863</v>
      </c>
      <c r="R118" s="241">
        <v>252</v>
      </c>
      <c r="S118" s="241"/>
      <c r="T118" s="241" t="s">
        <v>2599</v>
      </c>
      <c r="U118" s="241" t="s">
        <v>1419</v>
      </c>
    </row>
    <row r="119" spans="1:21" ht="15.75" customHeight="1">
      <c r="A119" s="241">
        <v>108</v>
      </c>
      <c r="B119" s="241" t="s">
        <v>2598</v>
      </c>
      <c r="C119" s="241" t="s">
        <v>2610</v>
      </c>
      <c r="D119" s="241">
        <v>3747</v>
      </c>
      <c r="E119" s="241" t="s">
        <v>2614</v>
      </c>
      <c r="F119" s="241">
        <v>4</v>
      </c>
      <c r="G119" s="241" t="s">
        <v>618</v>
      </c>
      <c r="H119" s="241" t="s">
        <v>43</v>
      </c>
      <c r="I119" s="241">
        <v>60</v>
      </c>
      <c r="J119" s="241">
        <v>26</v>
      </c>
      <c r="K119" s="241">
        <v>3.3</v>
      </c>
      <c r="L119" s="241">
        <v>143</v>
      </c>
      <c r="M119" s="241">
        <v>126</v>
      </c>
      <c r="N119" s="241">
        <v>2</v>
      </c>
      <c r="O119" s="241">
        <v>124</v>
      </c>
      <c r="P119" s="241"/>
      <c r="Q119" s="241" t="s">
        <v>2864</v>
      </c>
      <c r="R119" s="241">
        <v>678</v>
      </c>
      <c r="S119" s="241"/>
      <c r="T119" s="241" t="s">
        <v>2599</v>
      </c>
      <c r="U119" s="241" t="s">
        <v>1419</v>
      </c>
    </row>
    <row r="120" spans="1:21" ht="15.75" customHeight="1">
      <c r="A120" s="241">
        <v>109</v>
      </c>
      <c r="B120" s="241" t="s">
        <v>2598</v>
      </c>
      <c r="C120" s="241" t="s">
        <v>2610</v>
      </c>
      <c r="D120" s="241">
        <v>3747</v>
      </c>
      <c r="E120" s="241" t="s">
        <v>2614</v>
      </c>
      <c r="F120" s="241">
        <v>4</v>
      </c>
      <c r="G120" s="241" t="s">
        <v>618</v>
      </c>
      <c r="H120" s="241" t="s">
        <v>43</v>
      </c>
      <c r="I120" s="241">
        <v>60</v>
      </c>
      <c r="J120" s="241">
        <v>21</v>
      </c>
      <c r="K120" s="241">
        <v>0.3</v>
      </c>
      <c r="L120" s="241">
        <v>22</v>
      </c>
      <c r="M120" s="241">
        <v>19</v>
      </c>
      <c r="N120" s="241">
        <v>0</v>
      </c>
      <c r="O120" s="241">
        <v>19</v>
      </c>
      <c r="P120" s="241"/>
      <c r="Q120" s="241" t="s">
        <v>2865</v>
      </c>
      <c r="R120" s="241">
        <v>78</v>
      </c>
      <c r="S120" s="241"/>
      <c r="T120" s="241" t="s">
        <v>2599</v>
      </c>
      <c r="U120" s="241" t="s">
        <v>1419</v>
      </c>
    </row>
    <row r="121" spans="1:21" ht="15.75" customHeight="1">
      <c r="A121" s="241">
        <v>110</v>
      </c>
      <c r="B121" s="241" t="s">
        <v>2598</v>
      </c>
      <c r="C121" s="241" t="s">
        <v>2606</v>
      </c>
      <c r="D121" s="241">
        <v>3748</v>
      </c>
      <c r="E121" s="241" t="s">
        <v>2614</v>
      </c>
      <c r="F121" s="241">
        <v>3</v>
      </c>
      <c r="G121" s="241" t="s">
        <v>618</v>
      </c>
      <c r="H121" s="241" t="s">
        <v>43</v>
      </c>
      <c r="I121" s="241">
        <v>94</v>
      </c>
      <c r="J121" s="241">
        <v>1</v>
      </c>
      <c r="K121" s="241">
        <v>3.9</v>
      </c>
      <c r="L121" s="241">
        <v>304</v>
      </c>
      <c r="M121" s="241">
        <v>254</v>
      </c>
      <c r="N121" s="241">
        <v>28</v>
      </c>
      <c r="O121" s="241">
        <v>225</v>
      </c>
      <c r="P121" s="241"/>
      <c r="Q121" s="241" t="s">
        <v>2866</v>
      </c>
      <c r="R121" s="241">
        <v>3059</v>
      </c>
      <c r="S121" s="241"/>
      <c r="T121" s="241" t="s">
        <v>2599</v>
      </c>
      <c r="U121" s="241" t="s">
        <v>1419</v>
      </c>
    </row>
    <row r="122" spans="1:21" ht="15.75" customHeight="1">
      <c r="A122" s="241">
        <v>111</v>
      </c>
      <c r="B122" s="241" t="s">
        <v>2598</v>
      </c>
      <c r="C122" s="241" t="s">
        <v>2611</v>
      </c>
      <c r="D122" s="241">
        <v>3750</v>
      </c>
      <c r="E122" s="241" t="s">
        <v>2614</v>
      </c>
      <c r="F122" s="241">
        <v>4</v>
      </c>
      <c r="G122" s="241" t="s">
        <v>618</v>
      </c>
      <c r="H122" s="241" t="s">
        <v>43</v>
      </c>
      <c r="I122" s="241">
        <v>64</v>
      </c>
      <c r="J122" s="241">
        <v>6</v>
      </c>
      <c r="K122" s="241">
        <v>1.7</v>
      </c>
      <c r="L122" s="241">
        <v>188</v>
      </c>
      <c r="M122" s="241">
        <v>152</v>
      </c>
      <c r="N122" s="241">
        <v>14</v>
      </c>
      <c r="O122" s="241">
        <v>136</v>
      </c>
      <c r="P122" s="241"/>
      <c r="Q122" s="241" t="s">
        <v>2867</v>
      </c>
      <c r="R122" s="241">
        <v>1535</v>
      </c>
      <c r="S122" s="241"/>
      <c r="T122" s="241" t="s">
        <v>2599</v>
      </c>
      <c r="U122" s="241" t="s">
        <v>1419</v>
      </c>
    </row>
    <row r="123" spans="1:21" ht="15.75" customHeight="1">
      <c r="A123" s="241">
        <v>112</v>
      </c>
      <c r="B123" s="241" t="s">
        <v>2598</v>
      </c>
      <c r="C123" s="241" t="s">
        <v>2611</v>
      </c>
      <c r="D123" s="241">
        <v>3750</v>
      </c>
      <c r="E123" s="241" t="s">
        <v>2614</v>
      </c>
      <c r="F123" s="241">
        <v>4</v>
      </c>
      <c r="G123" s="241" t="s">
        <v>618</v>
      </c>
      <c r="H123" s="241" t="s">
        <v>43</v>
      </c>
      <c r="I123" s="241">
        <v>17</v>
      </c>
      <c r="J123" s="241">
        <v>1</v>
      </c>
      <c r="K123" s="241">
        <v>34.299999999999997</v>
      </c>
      <c r="L123" s="241">
        <v>1729</v>
      </c>
      <c r="M123" s="241">
        <v>1519</v>
      </c>
      <c r="N123" s="241">
        <v>158</v>
      </c>
      <c r="O123" s="241">
        <v>1348</v>
      </c>
      <c r="P123" s="241"/>
      <c r="Q123" s="241" t="s">
        <v>2868</v>
      </c>
      <c r="R123" s="241">
        <v>17224</v>
      </c>
      <c r="S123" s="241"/>
      <c r="T123" s="241"/>
      <c r="U123" s="241" t="s">
        <v>1419</v>
      </c>
    </row>
    <row r="124" spans="1:21" ht="15.75" customHeight="1">
      <c r="A124" s="241">
        <v>113</v>
      </c>
      <c r="B124" s="241" t="s">
        <v>2598</v>
      </c>
      <c r="C124" s="241" t="s">
        <v>2611</v>
      </c>
      <c r="D124" s="241">
        <v>3750</v>
      </c>
      <c r="E124" s="241" t="s">
        <v>2614</v>
      </c>
      <c r="F124" s="241">
        <v>4</v>
      </c>
      <c r="G124" s="241" t="s">
        <v>618</v>
      </c>
      <c r="H124" s="241" t="s">
        <v>43</v>
      </c>
      <c r="I124" s="241">
        <v>48</v>
      </c>
      <c r="J124" s="241">
        <v>5</v>
      </c>
      <c r="K124" s="241">
        <v>0.7</v>
      </c>
      <c r="L124" s="241">
        <v>49</v>
      </c>
      <c r="M124" s="241">
        <v>40</v>
      </c>
      <c r="N124" s="241">
        <v>15</v>
      </c>
      <c r="O124" s="241">
        <v>25</v>
      </c>
      <c r="P124" s="241"/>
      <c r="Q124" s="241" t="s">
        <v>2869</v>
      </c>
      <c r="R124" s="241">
        <v>1159</v>
      </c>
      <c r="S124" s="241"/>
      <c r="T124" s="241" t="s">
        <v>2599</v>
      </c>
      <c r="U124" s="241" t="s">
        <v>1419</v>
      </c>
    </row>
    <row r="125" spans="1:21" ht="15.75" customHeight="1">
      <c r="A125" s="241">
        <v>114</v>
      </c>
      <c r="B125" s="241" t="s">
        <v>2598</v>
      </c>
      <c r="C125" s="241" t="s">
        <v>2611</v>
      </c>
      <c r="D125" s="241">
        <v>3750</v>
      </c>
      <c r="E125" s="241" t="s">
        <v>2614</v>
      </c>
      <c r="F125" s="241">
        <v>4</v>
      </c>
      <c r="G125" s="241" t="s">
        <v>618</v>
      </c>
      <c r="H125" s="241" t="s">
        <v>43</v>
      </c>
      <c r="I125" s="241">
        <v>48</v>
      </c>
      <c r="J125" s="241">
        <v>9</v>
      </c>
      <c r="K125" s="241">
        <v>4.0999999999999996</v>
      </c>
      <c r="L125" s="241">
        <v>239</v>
      </c>
      <c r="M125" s="241">
        <v>187</v>
      </c>
      <c r="N125" s="241">
        <v>61</v>
      </c>
      <c r="O125" s="241">
        <v>126</v>
      </c>
      <c r="P125" s="241"/>
      <c r="Q125" s="241" t="s">
        <v>2870</v>
      </c>
      <c r="R125" s="241">
        <v>5120</v>
      </c>
      <c r="S125" s="241"/>
      <c r="T125" s="241" t="s">
        <v>2599</v>
      </c>
      <c r="U125" s="241" t="s">
        <v>1419</v>
      </c>
    </row>
    <row r="126" spans="1:21" ht="15.75" customHeight="1">
      <c r="A126" s="241">
        <v>115</v>
      </c>
      <c r="B126" s="241" t="s">
        <v>2598</v>
      </c>
      <c r="C126" s="241" t="s">
        <v>2611</v>
      </c>
      <c r="D126" s="241">
        <v>3750</v>
      </c>
      <c r="E126" s="241" t="s">
        <v>2614</v>
      </c>
      <c r="F126" s="241">
        <v>4</v>
      </c>
      <c r="G126" s="241" t="s">
        <v>618</v>
      </c>
      <c r="H126" s="241" t="s">
        <v>43</v>
      </c>
      <c r="I126" s="241">
        <v>45</v>
      </c>
      <c r="J126" s="241">
        <v>8</v>
      </c>
      <c r="K126" s="241">
        <v>4.5</v>
      </c>
      <c r="L126" s="241">
        <v>405</v>
      </c>
      <c r="M126" s="241">
        <v>321</v>
      </c>
      <c r="N126" s="241">
        <v>95</v>
      </c>
      <c r="O126" s="241">
        <v>226</v>
      </c>
      <c r="P126" s="241"/>
      <c r="Q126" s="241" t="s">
        <v>2871</v>
      </c>
      <c r="R126" s="241">
        <v>7727</v>
      </c>
      <c r="S126" s="241"/>
      <c r="T126" s="241" t="s">
        <v>2599</v>
      </c>
      <c r="U126" s="241" t="s">
        <v>1419</v>
      </c>
    </row>
    <row r="127" spans="1:21" ht="15.75" customHeight="1">
      <c r="A127" s="241">
        <v>116</v>
      </c>
      <c r="B127" s="241" t="s">
        <v>2598</v>
      </c>
      <c r="C127" s="241" t="s">
        <v>2611</v>
      </c>
      <c r="D127" s="241">
        <v>3750</v>
      </c>
      <c r="E127" s="241" t="s">
        <v>2614</v>
      </c>
      <c r="F127" s="241">
        <v>4</v>
      </c>
      <c r="G127" s="241" t="s">
        <v>618</v>
      </c>
      <c r="H127" s="241" t="s">
        <v>43</v>
      </c>
      <c r="I127" s="241">
        <v>36</v>
      </c>
      <c r="J127" s="241">
        <v>22</v>
      </c>
      <c r="K127" s="241">
        <v>1</v>
      </c>
      <c r="L127" s="241">
        <v>86</v>
      </c>
      <c r="M127" s="241">
        <v>65</v>
      </c>
      <c r="N127" s="241">
        <v>11</v>
      </c>
      <c r="O127" s="241">
        <v>54</v>
      </c>
      <c r="P127" s="241"/>
      <c r="Q127" s="241" t="s">
        <v>2872</v>
      </c>
      <c r="R127" s="241">
        <v>1024</v>
      </c>
      <c r="S127" s="241"/>
      <c r="T127" s="241" t="s">
        <v>2599</v>
      </c>
      <c r="U127" s="241" t="s">
        <v>1419</v>
      </c>
    </row>
    <row r="128" spans="1:21" ht="15.75" customHeight="1">
      <c r="A128" s="241">
        <v>117</v>
      </c>
      <c r="B128" s="241" t="s">
        <v>2598</v>
      </c>
      <c r="C128" s="241" t="s">
        <v>2600</v>
      </c>
      <c r="D128" s="241">
        <v>3746</v>
      </c>
      <c r="E128" s="241" t="s">
        <v>2614</v>
      </c>
      <c r="F128" s="241">
        <v>4</v>
      </c>
      <c r="G128" s="241" t="s">
        <v>618</v>
      </c>
      <c r="H128" s="241" t="s">
        <v>43</v>
      </c>
      <c r="I128" s="241">
        <v>47</v>
      </c>
      <c r="J128" s="241">
        <v>23</v>
      </c>
      <c r="K128" s="241">
        <v>2</v>
      </c>
      <c r="L128" s="241">
        <v>193</v>
      </c>
      <c r="M128" s="241">
        <v>165</v>
      </c>
      <c r="N128" s="241">
        <v>25</v>
      </c>
      <c r="O128" s="241">
        <v>140</v>
      </c>
      <c r="P128" s="241"/>
      <c r="Q128" s="241" t="s">
        <v>2873</v>
      </c>
      <c r="R128" s="241">
        <v>2322</v>
      </c>
      <c r="S128" s="241"/>
      <c r="T128" s="241" t="s">
        <v>2599</v>
      </c>
      <c r="U128" s="241" t="s">
        <v>1419</v>
      </c>
    </row>
    <row r="129" spans="1:21" ht="15.75" customHeight="1">
      <c r="A129" s="241">
        <v>118</v>
      </c>
      <c r="B129" s="241" t="s">
        <v>2598</v>
      </c>
      <c r="C129" s="241" t="s">
        <v>2600</v>
      </c>
      <c r="D129" s="241">
        <v>3747</v>
      </c>
      <c r="E129" s="241" t="s">
        <v>2614</v>
      </c>
      <c r="F129" s="241">
        <v>4</v>
      </c>
      <c r="G129" s="241" t="s">
        <v>618</v>
      </c>
      <c r="H129" s="241" t="s">
        <v>43</v>
      </c>
      <c r="I129" s="241">
        <v>11</v>
      </c>
      <c r="J129" s="241">
        <v>12</v>
      </c>
      <c r="K129" s="241">
        <v>1</v>
      </c>
      <c r="L129" s="241">
        <v>128</v>
      </c>
      <c r="M129" s="241">
        <v>111</v>
      </c>
      <c r="N129" s="241">
        <v>40</v>
      </c>
      <c r="O129" s="241">
        <v>71</v>
      </c>
      <c r="P129" s="241"/>
      <c r="Q129" s="241" t="s">
        <v>2874</v>
      </c>
      <c r="R129" s="241">
        <v>3749</v>
      </c>
      <c r="S129" s="241"/>
      <c r="T129" s="241"/>
      <c r="U129" s="241" t="s">
        <v>1419</v>
      </c>
    </row>
    <row r="130" spans="1:21" ht="15.75" customHeight="1">
      <c r="A130" s="241">
        <v>119</v>
      </c>
      <c r="B130" s="241" t="s">
        <v>2598</v>
      </c>
      <c r="C130" s="241" t="s">
        <v>2600</v>
      </c>
      <c r="D130" s="241">
        <v>3748</v>
      </c>
      <c r="E130" s="241" t="s">
        <v>2614</v>
      </c>
      <c r="F130" s="241">
        <v>4</v>
      </c>
      <c r="G130" s="241" t="s">
        <v>618</v>
      </c>
      <c r="H130" s="241" t="s">
        <v>43</v>
      </c>
      <c r="I130" s="241">
        <v>12</v>
      </c>
      <c r="J130" s="241">
        <v>25</v>
      </c>
      <c r="K130" s="241">
        <v>2.2000000000000002</v>
      </c>
      <c r="L130" s="241">
        <v>204</v>
      </c>
      <c r="M130" s="241">
        <v>158</v>
      </c>
      <c r="N130" s="241">
        <v>50</v>
      </c>
      <c r="O130" s="241">
        <v>108</v>
      </c>
      <c r="P130" s="241"/>
      <c r="Q130" s="241" t="s">
        <v>2875</v>
      </c>
      <c r="R130" s="241">
        <v>4902</v>
      </c>
      <c r="S130" s="241"/>
      <c r="T130" s="241"/>
      <c r="U130" s="241" t="s">
        <v>1419</v>
      </c>
    </row>
    <row r="131" spans="1:21" ht="15.75" customHeight="1">
      <c r="A131" s="241">
        <v>120</v>
      </c>
      <c r="B131" s="241" t="s">
        <v>2598</v>
      </c>
      <c r="C131" s="241" t="s">
        <v>2600</v>
      </c>
      <c r="D131" s="241">
        <v>3749</v>
      </c>
      <c r="E131" s="241" t="s">
        <v>2614</v>
      </c>
      <c r="F131" s="241">
        <v>4</v>
      </c>
      <c r="G131" s="241" t="s">
        <v>618</v>
      </c>
      <c r="H131" s="241" t="s">
        <v>43</v>
      </c>
      <c r="I131" s="241">
        <v>101</v>
      </c>
      <c r="J131" s="241">
        <v>15</v>
      </c>
      <c r="K131" s="241">
        <v>2.1</v>
      </c>
      <c r="L131" s="241">
        <v>229</v>
      </c>
      <c r="M131" s="241">
        <v>195</v>
      </c>
      <c r="N131" s="241">
        <v>45</v>
      </c>
      <c r="O131" s="241">
        <v>150</v>
      </c>
      <c r="P131" s="241"/>
      <c r="Q131" s="241" t="s">
        <v>2876</v>
      </c>
      <c r="R131" s="241">
        <v>5778</v>
      </c>
      <c r="S131" s="241"/>
      <c r="T131" s="241" t="s">
        <v>2599</v>
      </c>
      <c r="U131" s="241" t="s">
        <v>1419</v>
      </c>
    </row>
    <row r="132" spans="1:21" ht="15.75" customHeight="1">
      <c r="A132" s="241">
        <v>121</v>
      </c>
      <c r="B132" s="241" t="s">
        <v>2598</v>
      </c>
      <c r="C132" s="241" t="s">
        <v>2612</v>
      </c>
      <c r="D132" s="241">
        <v>3760</v>
      </c>
      <c r="E132" s="241">
        <v>44586</v>
      </c>
      <c r="F132" s="241">
        <v>4</v>
      </c>
      <c r="G132" s="241" t="s">
        <v>618</v>
      </c>
      <c r="H132" s="241" t="s">
        <v>43</v>
      </c>
      <c r="I132" s="241">
        <v>28</v>
      </c>
      <c r="J132" s="241">
        <v>9</v>
      </c>
      <c r="K132" s="241">
        <v>6.9</v>
      </c>
      <c r="L132" s="241">
        <v>595</v>
      </c>
      <c r="M132" s="241">
        <v>491</v>
      </c>
      <c r="N132" s="241">
        <v>27</v>
      </c>
      <c r="O132" s="241">
        <v>464</v>
      </c>
      <c r="P132" s="241"/>
      <c r="Q132" s="241" t="s">
        <v>2877</v>
      </c>
      <c r="R132" s="241">
        <v>3926</v>
      </c>
      <c r="S132" s="241"/>
      <c r="T132" s="241" t="s">
        <v>2599</v>
      </c>
      <c r="U132" s="241" t="s">
        <v>1419</v>
      </c>
    </row>
    <row r="133" spans="1:21" ht="15.75" customHeight="1">
      <c r="A133" s="241">
        <v>122</v>
      </c>
      <c r="B133" s="241" t="s">
        <v>2598</v>
      </c>
      <c r="C133" s="241" t="s">
        <v>2612</v>
      </c>
      <c r="D133" s="241">
        <v>3760</v>
      </c>
      <c r="E133" s="241">
        <v>44586</v>
      </c>
      <c r="F133" s="241">
        <v>4</v>
      </c>
      <c r="G133" s="241" t="s">
        <v>618</v>
      </c>
      <c r="H133" s="241" t="s">
        <v>43</v>
      </c>
      <c r="I133" s="241">
        <v>34</v>
      </c>
      <c r="J133" s="241">
        <v>4</v>
      </c>
      <c r="K133" s="241">
        <v>4.7</v>
      </c>
      <c r="L133" s="241">
        <v>510</v>
      </c>
      <c r="M133" s="241">
        <v>423</v>
      </c>
      <c r="N133" s="241">
        <v>38</v>
      </c>
      <c r="O133" s="241">
        <v>385</v>
      </c>
      <c r="P133" s="241"/>
      <c r="Q133" s="241" t="s">
        <v>2878</v>
      </c>
      <c r="R133" s="241">
        <v>4490</v>
      </c>
      <c r="S133" s="241"/>
      <c r="T133" s="241"/>
      <c r="U133" s="241" t="s">
        <v>1419</v>
      </c>
    </row>
    <row r="134" spans="1:21" ht="15.75" customHeight="1">
      <c r="A134" s="241">
        <v>123</v>
      </c>
      <c r="B134" s="241" t="s">
        <v>2598</v>
      </c>
      <c r="C134" s="241" t="s">
        <v>2600</v>
      </c>
      <c r="D134" s="241">
        <v>3764</v>
      </c>
      <c r="E134" s="241">
        <v>44586</v>
      </c>
      <c r="F134" s="241">
        <v>4</v>
      </c>
      <c r="G134" s="241" t="s">
        <v>618</v>
      </c>
      <c r="H134" s="241" t="s">
        <v>43</v>
      </c>
      <c r="I134" s="241">
        <v>115</v>
      </c>
      <c r="J134" s="241">
        <v>18</v>
      </c>
      <c r="K134" s="241">
        <v>0.7</v>
      </c>
      <c r="L134" s="241">
        <v>86</v>
      </c>
      <c r="M134" s="241">
        <v>77</v>
      </c>
      <c r="N134" s="241">
        <v>25</v>
      </c>
      <c r="O134" s="241">
        <v>52</v>
      </c>
      <c r="P134" s="241"/>
      <c r="Q134" s="241" t="s">
        <v>2879</v>
      </c>
      <c r="R134" s="241">
        <v>3315</v>
      </c>
      <c r="S134" s="241"/>
      <c r="T134" s="241"/>
      <c r="U134" s="241" t="s">
        <v>1419</v>
      </c>
    </row>
    <row r="135" spans="1:21" ht="15.75" customHeight="1">
      <c r="A135" s="241">
        <v>124</v>
      </c>
      <c r="B135" s="241" t="s">
        <v>2598</v>
      </c>
      <c r="C135" s="241" t="s">
        <v>2600</v>
      </c>
      <c r="D135" s="241">
        <v>3764</v>
      </c>
      <c r="E135" s="241">
        <v>44586</v>
      </c>
      <c r="F135" s="241">
        <v>4</v>
      </c>
      <c r="G135" s="241" t="s">
        <v>618</v>
      </c>
      <c r="H135" s="241" t="s">
        <v>43</v>
      </c>
      <c r="I135" s="241">
        <v>115</v>
      </c>
      <c r="J135" s="241">
        <v>19</v>
      </c>
      <c r="K135" s="241">
        <v>1.2</v>
      </c>
      <c r="L135" s="241">
        <v>158</v>
      </c>
      <c r="M135" s="241">
        <v>142</v>
      </c>
      <c r="N135" s="241">
        <v>41</v>
      </c>
      <c r="O135" s="241">
        <v>101</v>
      </c>
      <c r="P135" s="241"/>
      <c r="Q135" s="241" t="s">
        <v>2880</v>
      </c>
      <c r="R135" s="241">
        <v>5540</v>
      </c>
      <c r="S135" s="241"/>
      <c r="T135" s="241"/>
      <c r="U135" s="241" t="s">
        <v>1419</v>
      </c>
    </row>
    <row r="136" spans="1:21" ht="15.75" customHeight="1">
      <c r="A136" s="241">
        <v>125</v>
      </c>
      <c r="B136" s="241" t="s">
        <v>2598</v>
      </c>
      <c r="C136" s="241" t="s">
        <v>2600</v>
      </c>
      <c r="D136" s="241">
        <v>3764</v>
      </c>
      <c r="E136" s="241">
        <v>44586</v>
      </c>
      <c r="F136" s="241">
        <v>4</v>
      </c>
      <c r="G136" s="241" t="s">
        <v>618</v>
      </c>
      <c r="H136" s="241" t="s">
        <v>43</v>
      </c>
      <c r="I136" s="241">
        <v>52</v>
      </c>
      <c r="J136" s="241">
        <v>7</v>
      </c>
      <c r="K136" s="241">
        <v>1.8</v>
      </c>
      <c r="L136" s="241">
        <v>174</v>
      </c>
      <c r="M136" s="241">
        <v>140</v>
      </c>
      <c r="N136" s="241">
        <v>37</v>
      </c>
      <c r="O136" s="241">
        <v>103</v>
      </c>
      <c r="P136" s="241"/>
      <c r="Q136" s="241" t="s">
        <v>2881</v>
      </c>
      <c r="R136" s="241">
        <v>3675</v>
      </c>
      <c r="S136" s="241"/>
      <c r="T136" s="241" t="s">
        <v>2599</v>
      </c>
      <c r="U136" s="241" t="s">
        <v>1419</v>
      </c>
    </row>
    <row r="137" spans="1:21" ht="15.75" customHeight="1">
      <c r="A137" s="241">
        <v>126</v>
      </c>
      <c r="B137" s="241" t="s">
        <v>2598</v>
      </c>
      <c r="C137" s="241" t="s">
        <v>2600</v>
      </c>
      <c r="D137" s="241">
        <v>3764</v>
      </c>
      <c r="E137" s="241">
        <v>44586</v>
      </c>
      <c r="F137" s="241">
        <v>4</v>
      </c>
      <c r="G137" s="241" t="s">
        <v>618</v>
      </c>
      <c r="H137" s="241" t="s">
        <v>43</v>
      </c>
      <c r="I137" s="241">
        <v>50</v>
      </c>
      <c r="J137" s="241">
        <v>17</v>
      </c>
      <c r="K137" s="241">
        <v>3.5</v>
      </c>
      <c r="L137" s="241">
        <v>558</v>
      </c>
      <c r="M137" s="241">
        <v>468</v>
      </c>
      <c r="N137" s="241">
        <v>236</v>
      </c>
      <c r="O137" s="241">
        <v>232</v>
      </c>
      <c r="P137" s="241"/>
      <c r="Q137" s="241" t="s">
        <v>2882</v>
      </c>
      <c r="R137" s="241">
        <v>22100</v>
      </c>
      <c r="S137" s="241"/>
      <c r="T137" s="241"/>
      <c r="U137" s="241" t="s">
        <v>1419</v>
      </c>
    </row>
    <row r="138" spans="1:21" ht="15.75" customHeight="1">
      <c r="A138" s="241">
        <v>127</v>
      </c>
      <c r="B138" s="241" t="s">
        <v>2598</v>
      </c>
      <c r="C138" s="241" t="s">
        <v>2600</v>
      </c>
      <c r="D138" s="241">
        <v>3764</v>
      </c>
      <c r="E138" s="241">
        <v>44586</v>
      </c>
      <c r="F138" s="241">
        <v>4</v>
      </c>
      <c r="G138" s="241" t="s">
        <v>618</v>
      </c>
      <c r="H138" s="241" t="s">
        <v>43</v>
      </c>
      <c r="I138" s="241">
        <v>5</v>
      </c>
      <c r="J138" s="241">
        <v>20</v>
      </c>
      <c r="K138" s="241">
        <v>0.7</v>
      </c>
      <c r="L138" s="241">
        <v>44</v>
      </c>
      <c r="M138" s="241">
        <v>33</v>
      </c>
      <c r="N138" s="241">
        <v>8</v>
      </c>
      <c r="O138" s="241">
        <v>25</v>
      </c>
      <c r="P138" s="241"/>
      <c r="Q138" s="241" t="s">
        <v>2883</v>
      </c>
      <c r="R138" s="241">
        <v>882</v>
      </c>
      <c r="S138" s="241"/>
      <c r="T138" s="241"/>
      <c r="U138" s="241" t="s">
        <v>1419</v>
      </c>
    </row>
    <row r="139" spans="1:21" ht="15.75" customHeight="1">
      <c r="A139" s="241">
        <v>128</v>
      </c>
      <c r="B139" s="241" t="s">
        <v>2598</v>
      </c>
      <c r="C139" s="241" t="s">
        <v>2600</v>
      </c>
      <c r="D139" s="241">
        <v>3764</v>
      </c>
      <c r="E139" s="241">
        <v>44586</v>
      </c>
      <c r="F139" s="241">
        <v>4</v>
      </c>
      <c r="G139" s="241" t="s">
        <v>618</v>
      </c>
      <c r="H139" s="241" t="s">
        <v>43</v>
      </c>
      <c r="I139" s="241">
        <v>5</v>
      </c>
      <c r="J139" s="241">
        <v>24</v>
      </c>
      <c r="K139" s="241">
        <v>4.0999999999999996</v>
      </c>
      <c r="L139" s="241">
        <v>360</v>
      </c>
      <c r="M139" s="241">
        <v>224</v>
      </c>
      <c r="N139" s="241">
        <v>57</v>
      </c>
      <c r="O139" s="241">
        <v>167</v>
      </c>
      <c r="P139" s="241"/>
      <c r="Q139" s="241" t="s">
        <v>2884</v>
      </c>
      <c r="R139" s="241">
        <v>7777</v>
      </c>
      <c r="S139" s="241"/>
      <c r="T139" s="241"/>
      <c r="U139" s="241" t="s">
        <v>1419</v>
      </c>
    </row>
    <row r="140" spans="1:21" ht="15.75" customHeight="1">
      <c r="A140" s="241">
        <v>129</v>
      </c>
      <c r="B140" s="241" t="s">
        <v>2598</v>
      </c>
      <c r="C140" s="241" t="s">
        <v>2604</v>
      </c>
      <c r="D140" s="241">
        <v>3767</v>
      </c>
      <c r="E140" s="241">
        <v>44586</v>
      </c>
      <c r="F140" s="241">
        <v>4</v>
      </c>
      <c r="G140" s="241" t="s">
        <v>618</v>
      </c>
      <c r="H140" s="241" t="s">
        <v>43</v>
      </c>
      <c r="I140" s="241">
        <v>5</v>
      </c>
      <c r="J140" s="241">
        <v>25</v>
      </c>
      <c r="K140" s="241">
        <v>1.1000000000000001</v>
      </c>
      <c r="L140" s="241">
        <v>50</v>
      </c>
      <c r="M140" s="241">
        <v>34</v>
      </c>
      <c r="N140" s="241">
        <v>5</v>
      </c>
      <c r="O140" s="241">
        <v>29</v>
      </c>
      <c r="P140" s="241"/>
      <c r="Q140" s="241" t="s">
        <v>2885</v>
      </c>
      <c r="R140" s="241">
        <v>550</v>
      </c>
      <c r="S140" s="241"/>
      <c r="T140" s="241"/>
      <c r="U140" s="241" t="s">
        <v>1419</v>
      </c>
    </row>
    <row r="141" spans="1:21" ht="15.75" customHeight="1">
      <c r="A141" s="241">
        <v>130</v>
      </c>
      <c r="B141" s="241" t="s">
        <v>2598</v>
      </c>
      <c r="C141" s="241" t="s">
        <v>2604</v>
      </c>
      <c r="D141" s="241">
        <v>3767</v>
      </c>
      <c r="E141" s="241">
        <v>44586</v>
      </c>
      <c r="F141" s="241">
        <v>4</v>
      </c>
      <c r="G141" s="241" t="s">
        <v>618</v>
      </c>
      <c r="H141" s="241" t="s">
        <v>43</v>
      </c>
      <c r="I141" s="241">
        <v>50</v>
      </c>
      <c r="J141" s="241">
        <v>2</v>
      </c>
      <c r="K141" s="241">
        <v>0.9</v>
      </c>
      <c r="L141" s="241">
        <v>126</v>
      </c>
      <c r="M141" s="241">
        <v>107</v>
      </c>
      <c r="N141" s="241">
        <v>16</v>
      </c>
      <c r="O141" s="241">
        <v>91</v>
      </c>
      <c r="P141" s="241"/>
      <c r="Q141" s="241" t="s">
        <v>2886</v>
      </c>
      <c r="R141" s="241">
        <v>1761</v>
      </c>
      <c r="S141" s="241"/>
      <c r="T141" s="241" t="s">
        <v>2599</v>
      </c>
      <c r="U141" s="241" t="s">
        <v>1419</v>
      </c>
    </row>
    <row r="142" spans="1:21" ht="15.75" customHeight="1">
      <c r="A142" s="241">
        <v>131</v>
      </c>
      <c r="B142" s="241" t="s">
        <v>2598</v>
      </c>
      <c r="C142" s="241" t="s">
        <v>2604</v>
      </c>
      <c r="D142" s="241">
        <v>3767</v>
      </c>
      <c r="E142" s="241">
        <v>44586</v>
      </c>
      <c r="F142" s="241">
        <v>3</v>
      </c>
      <c r="G142" s="241" t="s">
        <v>618</v>
      </c>
      <c r="H142" s="241" t="s">
        <v>43</v>
      </c>
      <c r="I142" s="241">
        <v>6</v>
      </c>
      <c r="J142" s="241">
        <v>10</v>
      </c>
      <c r="K142" s="241">
        <v>3.8</v>
      </c>
      <c r="L142" s="241">
        <v>528</v>
      </c>
      <c r="M142" s="241">
        <v>451</v>
      </c>
      <c r="N142" s="241">
        <v>200</v>
      </c>
      <c r="O142" s="241">
        <v>251</v>
      </c>
      <c r="P142" s="241"/>
      <c r="Q142" s="241" t="s">
        <v>2887</v>
      </c>
      <c r="R142" s="241">
        <v>21695</v>
      </c>
      <c r="S142" s="241"/>
      <c r="T142" s="241" t="s">
        <v>2599</v>
      </c>
      <c r="U142" s="241" t="s">
        <v>1419</v>
      </c>
    </row>
    <row r="143" spans="1:21" ht="15.75" customHeight="1">
      <c r="A143" s="241">
        <v>132</v>
      </c>
      <c r="B143" s="241" t="s">
        <v>2598</v>
      </c>
      <c r="C143" s="241" t="s">
        <v>2604</v>
      </c>
      <c r="D143" s="241">
        <v>3767</v>
      </c>
      <c r="E143" s="241">
        <v>44586</v>
      </c>
      <c r="F143" s="241">
        <v>4</v>
      </c>
      <c r="G143" s="241" t="s">
        <v>618</v>
      </c>
      <c r="H143" s="241" t="s">
        <v>43</v>
      </c>
      <c r="I143" s="241">
        <v>51</v>
      </c>
      <c r="J143" s="241">
        <v>3</v>
      </c>
      <c r="K143" s="241">
        <v>1.3</v>
      </c>
      <c r="L143" s="241">
        <v>157</v>
      </c>
      <c r="M143" s="241">
        <v>132</v>
      </c>
      <c r="N143" s="241">
        <v>13</v>
      </c>
      <c r="O143" s="241">
        <v>119</v>
      </c>
      <c r="P143" s="241"/>
      <c r="Q143" s="241" t="s">
        <v>2888</v>
      </c>
      <c r="R143" s="241">
        <v>1582</v>
      </c>
      <c r="S143" s="241"/>
      <c r="T143" s="241" t="s">
        <v>2599</v>
      </c>
      <c r="U143" s="241" t="s">
        <v>1419</v>
      </c>
    </row>
    <row r="144" spans="1:21" ht="15.75" customHeight="1">
      <c r="A144" s="241">
        <v>133</v>
      </c>
      <c r="B144" s="241" t="s">
        <v>2598</v>
      </c>
      <c r="C144" s="241" t="s">
        <v>2604</v>
      </c>
      <c r="D144" s="241">
        <v>3767</v>
      </c>
      <c r="E144" s="241">
        <v>44586</v>
      </c>
      <c r="F144" s="241">
        <v>4</v>
      </c>
      <c r="G144" s="241" t="s">
        <v>618</v>
      </c>
      <c r="H144" s="241" t="s">
        <v>43</v>
      </c>
      <c r="I144" s="241">
        <v>50</v>
      </c>
      <c r="J144" s="241">
        <v>23</v>
      </c>
      <c r="K144" s="241">
        <v>3.4</v>
      </c>
      <c r="L144" s="241">
        <v>358</v>
      </c>
      <c r="M144" s="241">
        <v>306</v>
      </c>
      <c r="N144" s="241">
        <v>91</v>
      </c>
      <c r="O144" s="241">
        <v>215</v>
      </c>
      <c r="P144" s="241"/>
      <c r="Q144" s="241" t="s">
        <v>2889</v>
      </c>
      <c r="R144" s="241">
        <v>9189</v>
      </c>
      <c r="S144" s="241"/>
      <c r="T144" s="241" t="s">
        <v>2599</v>
      </c>
      <c r="U144" s="241" t="s">
        <v>1419</v>
      </c>
    </row>
    <row r="145" spans="1:21" ht="15.75" customHeight="1">
      <c r="A145" s="241">
        <v>134</v>
      </c>
      <c r="B145" s="241" t="s">
        <v>2598</v>
      </c>
      <c r="C145" s="241" t="s">
        <v>2610</v>
      </c>
      <c r="D145" s="241">
        <v>3763</v>
      </c>
      <c r="E145" s="241">
        <v>44586</v>
      </c>
      <c r="F145" s="241">
        <v>4</v>
      </c>
      <c r="G145" s="241" t="s">
        <v>618</v>
      </c>
      <c r="H145" s="241" t="s">
        <v>43</v>
      </c>
      <c r="I145" s="241">
        <v>67</v>
      </c>
      <c r="J145" s="241">
        <v>18</v>
      </c>
      <c r="K145" s="241">
        <v>5.6</v>
      </c>
      <c r="L145" s="241">
        <v>435</v>
      </c>
      <c r="M145" s="241">
        <v>379</v>
      </c>
      <c r="N145" s="241">
        <v>21</v>
      </c>
      <c r="O145" s="241">
        <v>358</v>
      </c>
      <c r="P145" s="241"/>
      <c r="Q145" s="241" t="s">
        <v>2890</v>
      </c>
      <c r="R145" s="241">
        <v>3399</v>
      </c>
      <c r="S145" s="241"/>
      <c r="T145" s="241"/>
      <c r="U145" s="241" t="s">
        <v>1419</v>
      </c>
    </row>
    <row r="146" spans="1:21" ht="15.75" customHeight="1">
      <c r="A146" s="241">
        <v>135</v>
      </c>
      <c r="B146" s="241" t="s">
        <v>2598</v>
      </c>
      <c r="C146" s="241" t="s">
        <v>2610</v>
      </c>
      <c r="D146" s="241">
        <v>3763</v>
      </c>
      <c r="E146" s="241">
        <v>44586</v>
      </c>
      <c r="F146" s="241">
        <v>4</v>
      </c>
      <c r="G146" s="241" t="s">
        <v>618</v>
      </c>
      <c r="H146" s="241" t="s">
        <v>43</v>
      </c>
      <c r="I146" s="241">
        <v>59</v>
      </c>
      <c r="J146" s="241">
        <v>1</v>
      </c>
      <c r="K146" s="241">
        <v>15.2</v>
      </c>
      <c r="L146" s="241">
        <v>1098</v>
      </c>
      <c r="M146" s="241">
        <v>966</v>
      </c>
      <c r="N146" s="241">
        <v>51</v>
      </c>
      <c r="O146" s="241">
        <v>915</v>
      </c>
      <c r="P146" s="241"/>
      <c r="Q146" s="241" t="s">
        <v>2891</v>
      </c>
      <c r="R146" s="241">
        <v>8649</v>
      </c>
      <c r="S146" s="241"/>
      <c r="T146" s="241"/>
      <c r="U146" s="241" t="s">
        <v>1419</v>
      </c>
    </row>
    <row r="147" spans="1:21" ht="15.75" customHeight="1">
      <c r="A147" s="241">
        <v>136</v>
      </c>
      <c r="B147" s="241" t="s">
        <v>2598</v>
      </c>
      <c r="C147" s="241" t="s">
        <v>2606</v>
      </c>
      <c r="D147" s="241">
        <v>3762</v>
      </c>
      <c r="E147" s="241">
        <v>44586</v>
      </c>
      <c r="F147" s="241">
        <v>4</v>
      </c>
      <c r="G147" s="241" t="s">
        <v>618</v>
      </c>
      <c r="H147" s="241" t="s">
        <v>43</v>
      </c>
      <c r="I147" s="241">
        <v>18</v>
      </c>
      <c r="J147" s="241">
        <v>31</v>
      </c>
      <c r="K147" s="241">
        <v>0.6</v>
      </c>
      <c r="L147" s="241">
        <v>22</v>
      </c>
      <c r="M147" s="241">
        <v>19</v>
      </c>
      <c r="N147" s="241">
        <v>10</v>
      </c>
      <c r="O147" s="241">
        <v>9</v>
      </c>
      <c r="P147" s="241"/>
      <c r="Q147" s="241" t="s">
        <v>2892</v>
      </c>
      <c r="R147" s="241">
        <v>953</v>
      </c>
      <c r="S147" s="241"/>
      <c r="T147" s="241" t="s">
        <v>2599</v>
      </c>
      <c r="U147" s="241" t="s">
        <v>1419</v>
      </c>
    </row>
    <row r="148" spans="1:21" ht="15.75" customHeight="1">
      <c r="A148" s="241">
        <v>137</v>
      </c>
      <c r="B148" s="241" t="s">
        <v>2598</v>
      </c>
      <c r="C148" s="241" t="s">
        <v>2606</v>
      </c>
      <c r="D148" s="241">
        <v>3762</v>
      </c>
      <c r="E148" s="241">
        <v>44586</v>
      </c>
      <c r="F148" s="241">
        <v>4</v>
      </c>
      <c r="G148" s="241" t="s">
        <v>618</v>
      </c>
      <c r="H148" s="241" t="s">
        <v>43</v>
      </c>
      <c r="I148" s="241">
        <v>18</v>
      </c>
      <c r="J148" s="241">
        <v>7.3</v>
      </c>
      <c r="K148" s="241">
        <v>2.5</v>
      </c>
      <c r="L148" s="241">
        <v>188</v>
      </c>
      <c r="M148" s="241">
        <v>161</v>
      </c>
      <c r="N148" s="241">
        <v>19</v>
      </c>
      <c r="O148" s="241">
        <v>142</v>
      </c>
      <c r="P148" s="241"/>
      <c r="Q148" s="241" t="s">
        <v>2893</v>
      </c>
      <c r="R148" s="241">
        <v>2206</v>
      </c>
      <c r="S148" s="241"/>
      <c r="T148" s="241" t="s">
        <v>2599</v>
      </c>
      <c r="U148" s="241" t="s">
        <v>1419</v>
      </c>
    </row>
    <row r="149" spans="1:21" ht="15.75" customHeight="1">
      <c r="A149" s="241">
        <v>138</v>
      </c>
      <c r="B149" s="241" t="s">
        <v>2598</v>
      </c>
      <c r="C149" s="241" t="s">
        <v>2611</v>
      </c>
      <c r="D149" s="241">
        <v>3758</v>
      </c>
      <c r="E149" s="241">
        <v>44586</v>
      </c>
      <c r="F149" s="241">
        <v>4</v>
      </c>
      <c r="G149" s="241" t="s">
        <v>618</v>
      </c>
      <c r="H149" s="241" t="s">
        <v>43</v>
      </c>
      <c r="I149" s="241">
        <v>45</v>
      </c>
      <c r="J149" s="241">
        <v>7</v>
      </c>
      <c r="K149" s="241">
        <v>15.3</v>
      </c>
      <c r="L149" s="241">
        <v>1611</v>
      </c>
      <c r="M149" s="241">
        <v>1283</v>
      </c>
      <c r="N149" s="241">
        <v>181</v>
      </c>
      <c r="O149" s="241">
        <v>1102</v>
      </c>
      <c r="P149" s="241"/>
      <c r="Q149" s="241" t="s">
        <v>2894</v>
      </c>
      <c r="R149" s="241">
        <v>20487</v>
      </c>
      <c r="S149" s="241"/>
      <c r="T149" s="241"/>
      <c r="U149" s="241" t="s">
        <v>1419</v>
      </c>
    </row>
    <row r="150" spans="1:21" ht="15.75" customHeight="1">
      <c r="A150" s="241">
        <v>139</v>
      </c>
      <c r="B150" s="241" t="s">
        <v>2598</v>
      </c>
      <c r="C150" s="241" t="s">
        <v>2611</v>
      </c>
      <c r="D150" s="241">
        <v>3758</v>
      </c>
      <c r="E150" s="241">
        <v>44586</v>
      </c>
      <c r="F150" s="241">
        <v>4</v>
      </c>
      <c r="G150" s="241" t="s">
        <v>618</v>
      </c>
      <c r="H150" s="241" t="s">
        <v>43</v>
      </c>
      <c r="I150" s="241">
        <v>36</v>
      </c>
      <c r="J150" s="241">
        <v>27</v>
      </c>
      <c r="K150" s="241">
        <v>4.9000000000000004</v>
      </c>
      <c r="L150" s="241">
        <v>549</v>
      </c>
      <c r="M150" s="241">
        <v>457</v>
      </c>
      <c r="N150" s="241">
        <v>14</v>
      </c>
      <c r="O150" s="241">
        <v>443</v>
      </c>
      <c r="P150" s="241"/>
      <c r="Q150" s="241" t="s">
        <v>2895</v>
      </c>
      <c r="R150" s="241">
        <v>3018</v>
      </c>
      <c r="S150" s="241"/>
      <c r="T150" s="241" t="s">
        <v>2599</v>
      </c>
      <c r="U150" s="241" t="s">
        <v>1419</v>
      </c>
    </row>
    <row r="151" spans="1:21" ht="15.75" customHeight="1">
      <c r="A151" s="241">
        <v>140</v>
      </c>
      <c r="B151" s="241" t="s">
        <v>2598</v>
      </c>
      <c r="C151" s="241" t="s">
        <v>2611</v>
      </c>
      <c r="D151" s="241">
        <v>3758</v>
      </c>
      <c r="E151" s="241">
        <v>44586</v>
      </c>
      <c r="F151" s="241">
        <v>4</v>
      </c>
      <c r="G151" s="241" t="s">
        <v>618</v>
      </c>
      <c r="H151" s="241" t="s">
        <v>43</v>
      </c>
      <c r="I151" s="241">
        <v>14</v>
      </c>
      <c r="J151" s="241">
        <v>8</v>
      </c>
      <c r="K151" s="241">
        <v>1</v>
      </c>
      <c r="L151" s="241">
        <v>44</v>
      </c>
      <c r="M151" s="241">
        <v>38</v>
      </c>
      <c r="N151" s="241">
        <v>0</v>
      </c>
      <c r="O151" s="241">
        <v>38</v>
      </c>
      <c r="P151" s="241"/>
      <c r="Q151" s="241" t="s">
        <v>2896</v>
      </c>
      <c r="R151" s="241">
        <v>157</v>
      </c>
      <c r="S151" s="241"/>
      <c r="T151" s="241" t="s">
        <v>2599</v>
      </c>
      <c r="U151" s="241" t="s">
        <v>1419</v>
      </c>
    </row>
    <row r="152" spans="1:21" ht="15.75" customHeight="1">
      <c r="A152" s="241">
        <v>141</v>
      </c>
      <c r="B152" s="241" t="s">
        <v>2598</v>
      </c>
      <c r="C152" s="241" t="s">
        <v>2611</v>
      </c>
      <c r="D152" s="241">
        <v>3758</v>
      </c>
      <c r="E152" s="241">
        <v>44586</v>
      </c>
      <c r="F152" s="241">
        <v>4</v>
      </c>
      <c r="G152" s="241" t="s">
        <v>618</v>
      </c>
      <c r="H152" s="241" t="s">
        <v>43</v>
      </c>
      <c r="I152" s="241">
        <v>14</v>
      </c>
      <c r="J152" s="241">
        <v>8.1999999999999993</v>
      </c>
      <c r="K152" s="241">
        <v>1</v>
      </c>
      <c r="L152" s="241">
        <v>46</v>
      </c>
      <c r="M152" s="241">
        <v>40</v>
      </c>
      <c r="N152" s="241">
        <v>0</v>
      </c>
      <c r="O152" s="241">
        <v>40</v>
      </c>
      <c r="P152" s="241"/>
      <c r="Q152" s="241" t="s">
        <v>2897</v>
      </c>
      <c r="R152" s="241">
        <v>165</v>
      </c>
      <c r="S152" s="241"/>
      <c r="T152" s="241" t="s">
        <v>2599</v>
      </c>
      <c r="U152" s="241" t="s">
        <v>1419</v>
      </c>
    </row>
    <row r="153" spans="1:21" ht="15.75" customHeight="1">
      <c r="A153" s="241">
        <v>142</v>
      </c>
      <c r="B153" s="241" t="s">
        <v>2598</v>
      </c>
      <c r="C153" s="241" t="s">
        <v>2611</v>
      </c>
      <c r="D153" s="241">
        <v>3758</v>
      </c>
      <c r="E153" s="241">
        <v>44586</v>
      </c>
      <c r="F153" s="241">
        <v>4</v>
      </c>
      <c r="G153" s="241" t="s">
        <v>618</v>
      </c>
      <c r="H153" s="241" t="s">
        <v>43</v>
      </c>
      <c r="I153" s="241">
        <v>45</v>
      </c>
      <c r="J153" s="241">
        <v>18</v>
      </c>
      <c r="K153" s="241">
        <v>3.5</v>
      </c>
      <c r="L153" s="241">
        <v>271</v>
      </c>
      <c r="M153" s="241">
        <v>229</v>
      </c>
      <c r="N153" s="241">
        <v>68</v>
      </c>
      <c r="O153" s="241">
        <v>161</v>
      </c>
      <c r="P153" s="241"/>
      <c r="Q153" s="241" t="s">
        <v>2898</v>
      </c>
      <c r="R153" s="241">
        <v>6754</v>
      </c>
      <c r="S153" s="241"/>
      <c r="T153" s="241"/>
      <c r="U153" s="241" t="s">
        <v>1419</v>
      </c>
    </row>
    <row r="154" spans="1:21" ht="15.75" customHeight="1">
      <c r="A154" s="241">
        <v>143</v>
      </c>
      <c r="B154" s="241" t="s">
        <v>2598</v>
      </c>
      <c r="C154" s="241" t="s">
        <v>2611</v>
      </c>
      <c r="D154" s="241">
        <v>3758</v>
      </c>
      <c r="E154" s="241">
        <v>44586</v>
      </c>
      <c r="F154" s="241">
        <v>4</v>
      </c>
      <c r="G154" s="241" t="s">
        <v>618</v>
      </c>
      <c r="H154" s="241" t="s">
        <v>43</v>
      </c>
      <c r="I154" s="241">
        <v>45</v>
      </c>
      <c r="J154" s="241">
        <v>6</v>
      </c>
      <c r="K154" s="241">
        <v>1.8</v>
      </c>
      <c r="L154" s="241">
        <v>204</v>
      </c>
      <c r="M154" s="241">
        <v>171</v>
      </c>
      <c r="N154" s="241">
        <v>38</v>
      </c>
      <c r="O154" s="241">
        <v>133</v>
      </c>
      <c r="P154" s="241"/>
      <c r="Q154" s="241" t="s">
        <v>2899</v>
      </c>
      <c r="R154" s="241">
        <v>3942</v>
      </c>
      <c r="S154" s="241"/>
      <c r="T154" s="241"/>
      <c r="U154" s="241" t="s">
        <v>1419</v>
      </c>
    </row>
    <row r="155" spans="1:21" ht="15.75" customHeight="1">
      <c r="A155" s="241">
        <v>144</v>
      </c>
      <c r="B155" s="241" t="s">
        <v>2598</v>
      </c>
      <c r="C155" s="241" t="s">
        <v>2611</v>
      </c>
      <c r="D155" s="241">
        <v>3758</v>
      </c>
      <c r="E155" s="241">
        <v>44586</v>
      </c>
      <c r="F155" s="241">
        <v>4</v>
      </c>
      <c r="G155" s="241" t="s">
        <v>618</v>
      </c>
      <c r="H155" s="241" t="s">
        <v>43</v>
      </c>
      <c r="I155" s="241">
        <v>14</v>
      </c>
      <c r="J155" s="241">
        <v>25.2</v>
      </c>
      <c r="K155" s="241">
        <v>0.3</v>
      </c>
      <c r="L155" s="241">
        <v>47</v>
      </c>
      <c r="M155" s="241">
        <v>42</v>
      </c>
      <c r="N155" s="241">
        <v>0</v>
      </c>
      <c r="O155" s="241">
        <v>42</v>
      </c>
      <c r="P155" s="241"/>
      <c r="Q155" s="241" t="s">
        <v>2900</v>
      </c>
      <c r="R155" s="241">
        <v>167</v>
      </c>
      <c r="S155" s="241"/>
      <c r="T155" s="241"/>
      <c r="U155" s="241" t="s">
        <v>1419</v>
      </c>
    </row>
    <row r="156" spans="1:21" ht="15.75" customHeight="1">
      <c r="A156" s="241">
        <v>145</v>
      </c>
      <c r="B156" s="241" t="s">
        <v>2598</v>
      </c>
      <c r="C156" s="241" t="s">
        <v>2611</v>
      </c>
      <c r="D156" s="241">
        <v>3758</v>
      </c>
      <c r="E156" s="241">
        <v>44586</v>
      </c>
      <c r="F156" s="241">
        <v>4</v>
      </c>
      <c r="G156" s="241" t="s">
        <v>618</v>
      </c>
      <c r="H156" s="241" t="s">
        <v>43</v>
      </c>
      <c r="I156" s="241">
        <v>14</v>
      </c>
      <c r="J156" s="241">
        <v>10</v>
      </c>
      <c r="K156" s="241">
        <v>0.3</v>
      </c>
      <c r="L156" s="241">
        <v>4</v>
      </c>
      <c r="M156" s="241">
        <v>3</v>
      </c>
      <c r="N156" s="241">
        <v>0</v>
      </c>
      <c r="O156" s="241">
        <v>3</v>
      </c>
      <c r="P156" s="241"/>
      <c r="Q156" s="241" t="s">
        <v>2901</v>
      </c>
      <c r="R156" s="241">
        <v>12</v>
      </c>
      <c r="S156" s="241"/>
      <c r="T156" s="241"/>
      <c r="U156" s="241" t="s">
        <v>1419</v>
      </c>
    </row>
    <row r="157" spans="1:21" ht="15.75" customHeight="1">
      <c r="A157" s="241">
        <v>146</v>
      </c>
      <c r="B157" s="241" t="s">
        <v>2598</v>
      </c>
      <c r="C157" s="241" t="s">
        <v>2611</v>
      </c>
      <c r="D157" s="241">
        <v>3758</v>
      </c>
      <c r="E157" s="241">
        <v>44586</v>
      </c>
      <c r="F157" s="241">
        <v>4</v>
      </c>
      <c r="G157" s="241" t="s">
        <v>618</v>
      </c>
      <c r="H157" s="241" t="s">
        <v>43</v>
      </c>
      <c r="I157" s="241">
        <v>14</v>
      </c>
      <c r="J157" s="241">
        <v>19</v>
      </c>
      <c r="K157" s="241">
        <v>0.7</v>
      </c>
      <c r="L157" s="241">
        <v>15</v>
      </c>
      <c r="M157" s="241">
        <v>13</v>
      </c>
      <c r="N157" s="241">
        <v>0</v>
      </c>
      <c r="O157" s="241">
        <v>13</v>
      </c>
      <c r="P157" s="241"/>
      <c r="Q157" s="241" t="s">
        <v>2902</v>
      </c>
      <c r="R157" s="241">
        <v>54</v>
      </c>
      <c r="S157" s="241"/>
      <c r="T157" s="241"/>
      <c r="U157" s="241" t="s">
        <v>1419</v>
      </c>
    </row>
    <row r="158" spans="1:21" ht="15.75" customHeight="1">
      <c r="A158" s="241">
        <v>147</v>
      </c>
      <c r="B158" s="241" t="s">
        <v>2598</v>
      </c>
      <c r="C158" s="241" t="s">
        <v>2611</v>
      </c>
      <c r="D158" s="241">
        <v>3758</v>
      </c>
      <c r="E158" s="241">
        <v>44586</v>
      </c>
      <c r="F158" s="241">
        <v>4</v>
      </c>
      <c r="G158" s="241" t="s">
        <v>618</v>
      </c>
      <c r="H158" s="241" t="s">
        <v>43</v>
      </c>
      <c r="I158" s="241">
        <v>14</v>
      </c>
      <c r="J158" s="241">
        <v>20</v>
      </c>
      <c r="K158" s="241">
        <v>0.9</v>
      </c>
      <c r="L158" s="241">
        <v>31</v>
      </c>
      <c r="M158" s="241">
        <v>27</v>
      </c>
      <c r="N158" s="241">
        <v>0</v>
      </c>
      <c r="O158" s="241">
        <v>27</v>
      </c>
      <c r="P158" s="241"/>
      <c r="Q158" s="241" t="s">
        <v>2903</v>
      </c>
      <c r="R158" s="241">
        <v>11</v>
      </c>
      <c r="S158" s="241"/>
      <c r="T158" s="241"/>
      <c r="U158" s="241" t="s">
        <v>1419</v>
      </c>
    </row>
    <row r="159" spans="1:21" ht="15.75" customHeight="1">
      <c r="A159" s="241">
        <v>148</v>
      </c>
      <c r="B159" s="241" t="s">
        <v>2598</v>
      </c>
      <c r="C159" s="241" t="s">
        <v>2607</v>
      </c>
      <c r="D159" s="241">
        <v>3761</v>
      </c>
      <c r="E159" s="241">
        <v>44586</v>
      </c>
      <c r="F159" s="241">
        <v>4</v>
      </c>
      <c r="G159" s="241" t="s">
        <v>618</v>
      </c>
      <c r="H159" s="241" t="s">
        <v>43</v>
      </c>
      <c r="I159" s="241">
        <v>98</v>
      </c>
      <c r="J159" s="241">
        <v>9</v>
      </c>
      <c r="K159" s="241">
        <v>0.9</v>
      </c>
      <c r="L159" s="241">
        <v>106</v>
      </c>
      <c r="M159" s="241">
        <v>90</v>
      </c>
      <c r="N159" s="241">
        <v>12</v>
      </c>
      <c r="O159" s="241">
        <v>78</v>
      </c>
      <c r="P159" s="241"/>
      <c r="Q159" s="241" t="s">
        <v>2904</v>
      </c>
      <c r="R159" s="241">
        <v>1257</v>
      </c>
      <c r="S159" s="241"/>
      <c r="T159" s="241" t="s">
        <v>2599</v>
      </c>
      <c r="U159" s="241" t="s">
        <v>1419</v>
      </c>
    </row>
    <row r="160" spans="1:21" ht="15.75" customHeight="1">
      <c r="A160" s="241">
        <v>149</v>
      </c>
      <c r="B160" s="241" t="s">
        <v>2598</v>
      </c>
      <c r="C160" s="241" t="s">
        <v>2607</v>
      </c>
      <c r="D160" s="241">
        <v>3761</v>
      </c>
      <c r="E160" s="241">
        <v>44586</v>
      </c>
      <c r="F160" s="241">
        <v>4</v>
      </c>
      <c r="G160" s="241" t="s">
        <v>618</v>
      </c>
      <c r="H160" s="241" t="s">
        <v>43</v>
      </c>
      <c r="I160" s="241">
        <v>125</v>
      </c>
      <c r="J160" s="241">
        <v>34</v>
      </c>
      <c r="K160" s="241">
        <v>1.6</v>
      </c>
      <c r="L160" s="241">
        <v>170</v>
      </c>
      <c r="M160" s="241">
        <v>140</v>
      </c>
      <c r="N160" s="241">
        <v>13</v>
      </c>
      <c r="O160" s="241">
        <v>127</v>
      </c>
      <c r="P160" s="241"/>
      <c r="Q160" s="241" t="s">
        <v>2905</v>
      </c>
      <c r="R160" s="241">
        <v>1615</v>
      </c>
      <c r="S160" s="241"/>
      <c r="T160" s="241" t="s">
        <v>2599</v>
      </c>
      <c r="U160" s="241" t="s">
        <v>1419</v>
      </c>
    </row>
    <row r="161" spans="1:21" ht="15.75" customHeight="1">
      <c r="A161" s="241">
        <v>150</v>
      </c>
      <c r="B161" s="241" t="s">
        <v>2598</v>
      </c>
      <c r="C161" s="241" t="s">
        <v>2607</v>
      </c>
      <c r="D161" s="241">
        <v>3761</v>
      </c>
      <c r="E161" s="241">
        <v>44586</v>
      </c>
      <c r="F161" s="241">
        <v>4</v>
      </c>
      <c r="G161" s="241" t="s">
        <v>618</v>
      </c>
      <c r="H161" s="241" t="s">
        <v>43</v>
      </c>
      <c r="I161" s="241">
        <v>98</v>
      </c>
      <c r="J161" s="241">
        <v>3</v>
      </c>
      <c r="K161" s="241">
        <v>2.4</v>
      </c>
      <c r="L161" s="241">
        <v>311</v>
      </c>
      <c r="M161" s="241">
        <v>259</v>
      </c>
      <c r="N161" s="241">
        <v>9</v>
      </c>
      <c r="O161" s="241">
        <v>250</v>
      </c>
      <c r="P161" s="241"/>
      <c r="Q161" s="241" t="s">
        <v>2906</v>
      </c>
      <c r="R161" s="241">
        <v>1730</v>
      </c>
      <c r="S161" s="241"/>
      <c r="T161" s="241" t="s">
        <v>2599</v>
      </c>
      <c r="U161" s="241" t="s">
        <v>1419</v>
      </c>
    </row>
    <row r="162" spans="1:21" ht="15.75" customHeight="1">
      <c r="A162" s="241">
        <v>151</v>
      </c>
      <c r="B162" s="241" t="s">
        <v>2598</v>
      </c>
      <c r="C162" s="241" t="s">
        <v>2607</v>
      </c>
      <c r="D162" s="241">
        <v>3761</v>
      </c>
      <c r="E162" s="241">
        <v>44586</v>
      </c>
      <c r="F162" s="241">
        <v>4</v>
      </c>
      <c r="G162" s="241" t="s">
        <v>618</v>
      </c>
      <c r="H162" s="241" t="s">
        <v>43</v>
      </c>
      <c r="I162" s="241">
        <v>98</v>
      </c>
      <c r="J162" s="241">
        <v>1</v>
      </c>
      <c r="K162" s="241">
        <v>0.4</v>
      </c>
      <c r="L162" s="241">
        <v>32</v>
      </c>
      <c r="M162" s="241">
        <v>27</v>
      </c>
      <c r="N162" s="241">
        <v>0</v>
      </c>
      <c r="O162" s="241">
        <v>27</v>
      </c>
      <c r="P162" s="241"/>
      <c r="Q162" s="241" t="s">
        <v>2907</v>
      </c>
      <c r="R162" s="241">
        <v>111</v>
      </c>
      <c r="S162" s="241"/>
      <c r="T162" s="241" t="s">
        <v>2599</v>
      </c>
      <c r="U162" s="241" t="s">
        <v>1419</v>
      </c>
    </row>
    <row r="163" spans="1:21" s="251" customFormat="1" ht="15.75" customHeight="1">
      <c r="A163" s="241"/>
      <c r="B163" s="241"/>
      <c r="C163" s="390" t="s">
        <v>2908</v>
      </c>
      <c r="D163" s="391"/>
      <c r="E163" s="391"/>
      <c r="F163" s="391"/>
      <c r="G163" s="391"/>
      <c r="H163" s="391"/>
      <c r="I163" s="391"/>
      <c r="J163" s="391"/>
      <c r="K163" s="391"/>
      <c r="L163" s="391"/>
      <c r="M163" s="391"/>
      <c r="N163" s="391"/>
      <c r="O163" s="391"/>
      <c r="P163" s="391"/>
      <c r="Q163" s="391"/>
      <c r="R163" s="391"/>
      <c r="S163" s="391"/>
      <c r="T163" s="391"/>
      <c r="U163" s="392"/>
    </row>
    <row r="164" spans="1:21" ht="15.75" customHeight="1">
      <c r="A164" s="241">
        <v>152</v>
      </c>
      <c r="B164" s="241" t="s">
        <v>2598</v>
      </c>
      <c r="C164" s="241" t="s">
        <v>2605</v>
      </c>
      <c r="D164" s="241">
        <v>3752</v>
      </c>
      <c r="E164" s="241" t="s">
        <v>2614</v>
      </c>
      <c r="F164" s="241">
        <v>4</v>
      </c>
      <c r="G164" s="241" t="s">
        <v>2616</v>
      </c>
      <c r="H164" s="241" t="s">
        <v>43</v>
      </c>
      <c r="I164" s="241">
        <v>1</v>
      </c>
      <c r="J164" s="241">
        <v>1</v>
      </c>
      <c r="K164" s="241">
        <v>0.9</v>
      </c>
      <c r="L164" s="241">
        <v>194</v>
      </c>
      <c r="M164" s="241">
        <v>177</v>
      </c>
      <c r="N164" s="241">
        <v>65</v>
      </c>
      <c r="O164" s="241">
        <v>108</v>
      </c>
      <c r="P164" s="241"/>
      <c r="Q164" s="241" t="s">
        <v>2909</v>
      </c>
      <c r="R164" s="241">
        <v>15101</v>
      </c>
      <c r="S164" s="241"/>
      <c r="T164" s="241" t="s">
        <v>2599</v>
      </c>
      <c r="U164" s="241" t="s">
        <v>1419</v>
      </c>
    </row>
    <row r="165" spans="1:21" ht="15.75" customHeight="1">
      <c r="A165" s="241">
        <v>153</v>
      </c>
      <c r="B165" s="241" t="s">
        <v>2598</v>
      </c>
      <c r="C165" s="241" t="s">
        <v>2605</v>
      </c>
      <c r="D165" s="241">
        <v>3752</v>
      </c>
      <c r="E165" s="241" t="s">
        <v>2614</v>
      </c>
      <c r="F165" s="241">
        <v>4</v>
      </c>
      <c r="G165" s="241" t="s">
        <v>2616</v>
      </c>
      <c r="H165" s="241" t="s">
        <v>43</v>
      </c>
      <c r="I165" s="241">
        <v>1</v>
      </c>
      <c r="J165" s="241">
        <v>2</v>
      </c>
      <c r="K165" s="241">
        <v>0.5</v>
      </c>
      <c r="L165" s="241">
        <v>231</v>
      </c>
      <c r="M165" s="241">
        <v>206</v>
      </c>
      <c r="N165" s="241">
        <v>49</v>
      </c>
      <c r="O165" s="241">
        <v>153</v>
      </c>
      <c r="P165" s="241"/>
      <c r="Q165" s="241" t="s">
        <v>2910</v>
      </c>
      <c r="R165" s="241">
        <v>10314</v>
      </c>
      <c r="S165" s="241"/>
      <c r="T165" s="241" t="s">
        <v>2599</v>
      </c>
      <c r="U165" s="241" t="s">
        <v>1419</v>
      </c>
    </row>
    <row r="166" spans="1:21" ht="15.75" customHeight="1">
      <c r="A166" s="241">
        <v>154</v>
      </c>
      <c r="B166" s="241" t="s">
        <v>2598</v>
      </c>
      <c r="C166" s="241" t="s">
        <v>2605</v>
      </c>
      <c r="D166" s="241">
        <v>3752</v>
      </c>
      <c r="E166" s="241" t="s">
        <v>2614</v>
      </c>
      <c r="F166" s="241">
        <v>4</v>
      </c>
      <c r="G166" s="241" t="s">
        <v>2616</v>
      </c>
      <c r="H166" s="241" t="s">
        <v>43</v>
      </c>
      <c r="I166" s="241">
        <v>1</v>
      </c>
      <c r="J166" s="241">
        <v>4</v>
      </c>
      <c r="K166" s="241">
        <v>0.9</v>
      </c>
      <c r="L166" s="241">
        <v>399</v>
      </c>
      <c r="M166" s="241">
        <v>356</v>
      </c>
      <c r="N166" s="241">
        <v>129</v>
      </c>
      <c r="O166" s="241">
        <v>220</v>
      </c>
      <c r="P166" s="241"/>
      <c r="Q166" s="241" t="s">
        <v>2911</v>
      </c>
      <c r="R166" s="241">
        <v>26858</v>
      </c>
      <c r="S166" s="241"/>
      <c r="T166" s="241" t="s">
        <v>2599</v>
      </c>
      <c r="U166" s="241" t="s">
        <v>1419</v>
      </c>
    </row>
    <row r="167" spans="1:21" ht="15.75" customHeight="1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</row>
    <row r="168" spans="1:21" ht="15.75" customHeight="1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  <c r="P168" s="241"/>
      <c r="Q168" s="241"/>
      <c r="R168" s="241"/>
      <c r="S168" s="241"/>
      <c r="T168" s="241"/>
      <c r="U168" s="241"/>
    </row>
    <row r="169" spans="1:21" ht="15.75" customHeight="1"/>
    <row r="170" spans="1:21" ht="15.75" customHeight="1"/>
    <row r="171" spans="1:21" ht="15.75" customHeight="1"/>
    <row r="172" spans="1:21" ht="15.75" customHeight="1"/>
    <row r="173" spans="1:21" ht="15.75" customHeight="1"/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</sheetData>
  <mergeCells count="45">
    <mergeCell ref="L4:M4"/>
    <mergeCell ref="A70:U70"/>
    <mergeCell ref="A71:A72"/>
    <mergeCell ref="B71:B72"/>
    <mergeCell ref="C71:C72"/>
    <mergeCell ref="D71:D72"/>
    <mergeCell ref="E71:E72"/>
    <mergeCell ref="F71:F72"/>
    <mergeCell ref="T71:T72"/>
    <mergeCell ref="A1:U3"/>
    <mergeCell ref="U4:U5"/>
    <mergeCell ref="R4:R5"/>
    <mergeCell ref="N4:O4"/>
    <mergeCell ref="P4:P5"/>
    <mergeCell ref="S4:S5"/>
    <mergeCell ref="Q4:Q5"/>
    <mergeCell ref="T4:T5"/>
    <mergeCell ref="K4:K5"/>
    <mergeCell ref="J4:J5"/>
    <mergeCell ref="A4:A5"/>
    <mergeCell ref="B4:B5"/>
    <mergeCell ref="C4:C5"/>
    <mergeCell ref="G4:G5"/>
    <mergeCell ref="H4:H5"/>
    <mergeCell ref="I4:I5"/>
    <mergeCell ref="D4:D5"/>
    <mergeCell ref="E4:E5"/>
    <mergeCell ref="F4:F5"/>
    <mergeCell ref="G71:G72"/>
    <mergeCell ref="H71:H72"/>
    <mergeCell ref="A90:U90"/>
    <mergeCell ref="C163:U163"/>
    <mergeCell ref="I71:I72"/>
    <mergeCell ref="J71:J72"/>
    <mergeCell ref="S71:S72"/>
    <mergeCell ref="P71:P72"/>
    <mergeCell ref="Q71:Q72"/>
    <mergeCell ref="R71:R72"/>
    <mergeCell ref="U71:U72"/>
    <mergeCell ref="L71:M71"/>
    <mergeCell ref="N71:O71"/>
    <mergeCell ref="A77:U77"/>
    <mergeCell ref="A74:U74"/>
    <mergeCell ref="A87:U87"/>
    <mergeCell ref="K71:K72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996"/>
  <sheetViews>
    <sheetView workbookViewId="0">
      <selection activeCell="A19" sqref="A19"/>
    </sheetView>
  </sheetViews>
  <sheetFormatPr defaultColWidth="11.25" defaultRowHeight="15" customHeight="1"/>
  <cols>
    <col min="1" max="1" width="6.75" customWidth="1"/>
    <col min="2" max="2" width="17.25" customWidth="1"/>
    <col min="3" max="3" width="17.125" customWidth="1"/>
    <col min="4" max="4" width="16" customWidth="1"/>
    <col min="5" max="5" width="20.25" customWidth="1"/>
    <col min="6" max="6" width="23.75" customWidth="1"/>
    <col min="7" max="7" width="33.125" customWidth="1"/>
    <col min="8" max="14" width="6.75" customWidth="1"/>
    <col min="15" max="15" width="13.125" customWidth="1"/>
    <col min="16" max="16" width="11.5" customWidth="1"/>
    <col min="17" max="17" width="19.125" customWidth="1"/>
    <col min="18" max="18" width="13.625" customWidth="1"/>
    <col min="19" max="19" width="17.75" customWidth="1"/>
    <col min="20" max="20" width="15.625" customWidth="1"/>
    <col min="21" max="21" width="17.5" customWidth="1"/>
    <col min="22" max="26" width="6.75" customWidth="1"/>
  </cols>
  <sheetData>
    <row r="1" spans="1:21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1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1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304" t="s">
        <v>15</v>
      </c>
      <c r="S4" s="304" t="s">
        <v>16</v>
      </c>
      <c r="T4" s="325" t="s">
        <v>17</v>
      </c>
      <c r="U4" s="325" t="s">
        <v>18</v>
      </c>
    </row>
    <row r="5" spans="1:21" ht="15.7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325"/>
      <c r="U5" s="325"/>
    </row>
    <row r="6" spans="1:21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3">
        <v>17</v>
      </c>
      <c r="R6" s="1">
        <v>18</v>
      </c>
      <c r="S6" s="1">
        <v>19</v>
      </c>
      <c r="T6" s="34">
        <v>20</v>
      </c>
      <c r="U6" s="34">
        <v>21</v>
      </c>
    </row>
    <row r="7" spans="1:21" ht="15.75" customHeight="1">
      <c r="A7" s="413" t="s">
        <v>23</v>
      </c>
      <c r="B7" s="414"/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4"/>
    </row>
    <row r="8" spans="1:21" ht="15.75" customHeight="1">
      <c r="A8" s="181">
        <v>1</v>
      </c>
      <c r="B8" s="182" t="s">
        <v>2378</v>
      </c>
      <c r="C8" s="183" t="s">
        <v>2379</v>
      </c>
      <c r="D8" s="184" t="s">
        <v>2380</v>
      </c>
      <c r="E8" s="185">
        <v>44571</v>
      </c>
      <c r="F8" s="183">
        <v>2</v>
      </c>
      <c r="G8" s="183" t="s">
        <v>42</v>
      </c>
      <c r="H8" s="183" t="s">
        <v>2377</v>
      </c>
      <c r="I8" s="186">
        <v>27</v>
      </c>
      <c r="J8" s="187">
        <v>11</v>
      </c>
      <c r="K8" s="188">
        <v>2</v>
      </c>
      <c r="L8" s="186">
        <v>206</v>
      </c>
      <c r="M8" s="183">
        <v>179</v>
      </c>
      <c r="N8" s="182">
        <v>40</v>
      </c>
      <c r="O8" s="189">
        <f>M8-N8</f>
        <v>139</v>
      </c>
      <c r="P8" s="175"/>
      <c r="Q8" s="182" t="s">
        <v>2381</v>
      </c>
      <c r="R8" s="189">
        <v>9700</v>
      </c>
      <c r="S8" s="182">
        <v>3223155400</v>
      </c>
      <c r="T8" s="182"/>
      <c r="U8" s="182" t="s">
        <v>2382</v>
      </c>
    </row>
    <row r="9" spans="1:21" ht="15.75" customHeight="1">
      <c r="A9" s="181">
        <v>2</v>
      </c>
      <c r="B9" s="182" t="s">
        <v>2378</v>
      </c>
      <c r="C9" s="183" t="s">
        <v>2383</v>
      </c>
      <c r="D9" s="184" t="s">
        <v>2384</v>
      </c>
      <c r="E9" s="185">
        <v>44571</v>
      </c>
      <c r="F9" s="183">
        <v>2</v>
      </c>
      <c r="G9" s="183" t="s">
        <v>42</v>
      </c>
      <c r="H9" s="183" t="s">
        <v>2376</v>
      </c>
      <c r="I9" s="186">
        <v>55</v>
      </c>
      <c r="J9" s="187">
        <v>3</v>
      </c>
      <c r="K9" s="188">
        <v>1.8999999761581401</v>
      </c>
      <c r="L9" s="186">
        <v>453</v>
      </c>
      <c r="M9" s="183">
        <v>415</v>
      </c>
      <c r="N9" s="189">
        <v>67</v>
      </c>
      <c r="O9" s="189">
        <f>M9-N9</f>
        <v>348</v>
      </c>
      <c r="P9" s="175"/>
      <c r="Q9" s="182" t="s">
        <v>2385</v>
      </c>
      <c r="R9" s="189">
        <v>55347</v>
      </c>
      <c r="S9" s="182">
        <v>3221255200</v>
      </c>
      <c r="T9" s="182"/>
      <c r="U9" s="182" t="s">
        <v>2386</v>
      </c>
    </row>
    <row r="10" spans="1:21" ht="15.75" customHeight="1">
      <c r="A10" s="181">
        <v>3</v>
      </c>
      <c r="B10" s="182" t="s">
        <v>2378</v>
      </c>
      <c r="C10" s="183" t="s">
        <v>2387</v>
      </c>
      <c r="D10" s="184" t="s">
        <v>2388</v>
      </c>
      <c r="E10" s="185">
        <v>44571</v>
      </c>
      <c r="F10" s="183">
        <v>2</v>
      </c>
      <c r="G10" s="183" t="s">
        <v>42</v>
      </c>
      <c r="H10" s="183" t="s">
        <v>2377</v>
      </c>
      <c r="I10" s="186">
        <v>32</v>
      </c>
      <c r="J10" s="187">
        <v>18</v>
      </c>
      <c r="K10" s="188">
        <v>2</v>
      </c>
      <c r="L10" s="186">
        <v>420</v>
      </c>
      <c r="M10" s="183">
        <v>316</v>
      </c>
      <c r="N10" s="189">
        <v>178</v>
      </c>
      <c r="O10" s="189">
        <f>M10-N10</f>
        <v>138</v>
      </c>
      <c r="P10" s="175"/>
      <c r="Q10" s="182" t="s">
        <v>2389</v>
      </c>
      <c r="R10" s="189">
        <v>49646</v>
      </c>
      <c r="S10" s="182">
        <v>3222755100</v>
      </c>
      <c r="T10" s="182"/>
      <c r="U10" s="189" t="s">
        <v>2390</v>
      </c>
    </row>
    <row r="11" spans="1:21" ht="15.75" customHeight="1">
      <c r="A11" s="181">
        <v>4</v>
      </c>
      <c r="B11" s="182" t="s">
        <v>2378</v>
      </c>
      <c r="C11" s="183" t="s">
        <v>2387</v>
      </c>
      <c r="D11" s="184" t="s">
        <v>2388</v>
      </c>
      <c r="E11" s="185">
        <v>44571</v>
      </c>
      <c r="F11" s="183">
        <v>2</v>
      </c>
      <c r="G11" s="183" t="s">
        <v>42</v>
      </c>
      <c r="H11" s="183" t="s">
        <v>2377</v>
      </c>
      <c r="I11" s="186">
        <v>20</v>
      </c>
      <c r="J11" s="187">
        <v>5</v>
      </c>
      <c r="K11" s="188">
        <v>1.79999995231628</v>
      </c>
      <c r="L11" s="186">
        <v>337</v>
      </c>
      <c r="M11" s="183">
        <v>288</v>
      </c>
      <c r="N11" s="189">
        <v>148</v>
      </c>
      <c r="O11" s="189">
        <f>M11-N11</f>
        <v>140</v>
      </c>
      <c r="P11" s="175"/>
      <c r="Q11" s="190" t="s">
        <v>2391</v>
      </c>
      <c r="R11" s="189">
        <v>43160</v>
      </c>
      <c r="S11" s="182">
        <v>3222755100</v>
      </c>
      <c r="T11" s="182"/>
      <c r="U11" s="189" t="s">
        <v>2390</v>
      </c>
    </row>
    <row r="12" spans="1:21" ht="15.75" customHeight="1">
      <c r="A12" s="334" t="s">
        <v>32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191"/>
      <c r="T12" s="191"/>
      <c r="U12" s="191"/>
    </row>
    <row r="13" spans="1:21" ht="15.75" customHeight="1">
      <c r="A13" s="326" t="s">
        <v>33</v>
      </c>
      <c r="B13" s="326" t="s">
        <v>34</v>
      </c>
      <c r="C13" s="326" t="s">
        <v>2</v>
      </c>
      <c r="D13" s="327" t="s">
        <v>35</v>
      </c>
      <c r="E13" s="328" t="s">
        <v>36</v>
      </c>
      <c r="F13" s="326" t="s">
        <v>5</v>
      </c>
      <c r="G13" s="326" t="s">
        <v>6</v>
      </c>
      <c r="H13" s="329" t="s">
        <v>7</v>
      </c>
      <c r="I13" s="326" t="s">
        <v>8</v>
      </c>
      <c r="J13" s="326" t="s">
        <v>9</v>
      </c>
      <c r="K13" s="326" t="s">
        <v>37</v>
      </c>
      <c r="L13" s="326" t="s">
        <v>11</v>
      </c>
      <c r="M13" s="326"/>
      <c r="N13" s="326" t="s">
        <v>12</v>
      </c>
      <c r="O13" s="326"/>
      <c r="P13" s="330" t="s">
        <v>13</v>
      </c>
      <c r="Q13" s="336" t="s">
        <v>14</v>
      </c>
      <c r="R13" s="325" t="s">
        <v>15</v>
      </c>
      <c r="S13" s="325" t="s">
        <v>16</v>
      </c>
      <c r="T13" s="325" t="s">
        <v>17</v>
      </c>
      <c r="U13" s="325" t="s">
        <v>18</v>
      </c>
    </row>
    <row r="14" spans="1:21" ht="15.75" customHeight="1">
      <c r="A14" s="326"/>
      <c r="B14" s="326"/>
      <c r="C14" s="326"/>
      <c r="D14" s="327"/>
      <c r="E14" s="328"/>
      <c r="F14" s="326"/>
      <c r="G14" s="326"/>
      <c r="H14" s="329"/>
      <c r="I14" s="326"/>
      <c r="J14" s="326"/>
      <c r="K14" s="326"/>
      <c r="L14" s="192" t="s">
        <v>19</v>
      </c>
      <c r="M14" s="192" t="s">
        <v>20</v>
      </c>
      <c r="N14" s="192" t="s">
        <v>21</v>
      </c>
      <c r="O14" s="192" t="s">
        <v>22</v>
      </c>
      <c r="P14" s="331"/>
      <c r="Q14" s="336"/>
      <c r="R14" s="325"/>
      <c r="S14" s="325"/>
      <c r="T14" s="325"/>
      <c r="U14" s="325"/>
    </row>
    <row r="15" spans="1:21" ht="15.75" customHeight="1">
      <c r="A15" s="192">
        <v>1</v>
      </c>
      <c r="B15" s="192">
        <v>2</v>
      </c>
      <c r="C15" s="192">
        <v>3</v>
      </c>
      <c r="D15" s="193">
        <v>4</v>
      </c>
      <c r="E15" s="194">
        <v>5</v>
      </c>
      <c r="F15" s="192">
        <v>6</v>
      </c>
      <c r="G15" s="192">
        <v>7</v>
      </c>
      <c r="H15" s="192">
        <v>8</v>
      </c>
      <c r="I15" s="192">
        <v>9</v>
      </c>
      <c r="J15" s="192">
        <v>10</v>
      </c>
      <c r="K15" s="192">
        <v>11</v>
      </c>
      <c r="L15" s="192">
        <v>12</v>
      </c>
      <c r="M15" s="192">
        <v>13</v>
      </c>
      <c r="N15" s="192">
        <v>14</v>
      </c>
      <c r="O15" s="192">
        <v>15</v>
      </c>
      <c r="P15" s="192">
        <v>16</v>
      </c>
      <c r="Q15" s="195">
        <v>17</v>
      </c>
      <c r="R15" s="34">
        <v>18</v>
      </c>
      <c r="S15" s="34">
        <v>19</v>
      </c>
      <c r="T15" s="34">
        <v>20</v>
      </c>
      <c r="U15" s="34">
        <v>21</v>
      </c>
    </row>
    <row r="16" spans="1:21" ht="15.75" customHeight="1">
      <c r="A16" s="322" t="s">
        <v>192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4"/>
    </row>
    <row r="17" spans="1:21" ht="15.75" customHeight="1">
      <c r="A17" s="13">
        <v>1</v>
      </c>
      <c r="B17" s="182" t="s">
        <v>2378</v>
      </c>
      <c r="C17" s="183" t="s">
        <v>2392</v>
      </c>
      <c r="D17" s="184" t="s">
        <v>2393</v>
      </c>
      <c r="E17" s="185">
        <v>44565</v>
      </c>
      <c r="F17" s="17">
        <v>2</v>
      </c>
      <c r="G17" s="17" t="s">
        <v>195</v>
      </c>
      <c r="H17" s="183" t="s">
        <v>2376</v>
      </c>
      <c r="I17" s="186">
        <v>11</v>
      </c>
      <c r="J17" s="187">
        <v>4</v>
      </c>
      <c r="K17" s="188">
        <v>40.900001525878899</v>
      </c>
      <c r="L17" s="186">
        <v>1027</v>
      </c>
      <c r="M17" s="183">
        <v>963</v>
      </c>
      <c r="N17" s="17">
        <v>20</v>
      </c>
      <c r="O17" s="189">
        <f t="shared" ref="O17:O27" si="0">M17-N17</f>
        <v>943</v>
      </c>
      <c r="P17" s="20"/>
      <c r="Q17" s="18" t="s">
        <v>2394</v>
      </c>
      <c r="R17" s="21">
        <v>12998</v>
      </c>
      <c r="S17" s="17">
        <v>3211600000</v>
      </c>
      <c r="T17" s="20"/>
      <c r="U17" s="17" t="s">
        <v>2395</v>
      </c>
    </row>
    <row r="18" spans="1:21" ht="15.75" customHeight="1">
      <c r="A18" s="13">
        <v>2</v>
      </c>
      <c r="B18" s="182" t="s">
        <v>2378</v>
      </c>
      <c r="C18" s="183" t="s">
        <v>2383</v>
      </c>
      <c r="D18" s="184" t="s">
        <v>2396</v>
      </c>
      <c r="E18" s="185">
        <v>44565</v>
      </c>
      <c r="F18" s="17">
        <v>2</v>
      </c>
      <c r="G18" s="17" t="s">
        <v>195</v>
      </c>
      <c r="H18" s="183" t="s">
        <v>2376</v>
      </c>
      <c r="I18" s="186">
        <v>64</v>
      </c>
      <c r="J18" s="187">
        <v>16</v>
      </c>
      <c r="K18" s="188">
        <v>13.6000003814697</v>
      </c>
      <c r="L18" s="186">
        <v>399</v>
      </c>
      <c r="M18" s="183">
        <v>347</v>
      </c>
      <c r="N18" s="17">
        <v>8</v>
      </c>
      <c r="O18" s="189">
        <f t="shared" si="0"/>
        <v>339</v>
      </c>
      <c r="P18" s="20"/>
      <c r="Q18" s="18" t="s">
        <v>2397</v>
      </c>
      <c r="R18" s="21">
        <v>5156</v>
      </c>
      <c r="S18" s="182">
        <v>3221255200</v>
      </c>
      <c r="T18" s="182"/>
      <c r="U18" s="182" t="s">
        <v>2386</v>
      </c>
    </row>
    <row r="19" spans="1:21" ht="15.75" customHeight="1">
      <c r="A19" s="13">
        <v>3</v>
      </c>
      <c r="B19" s="182" t="s">
        <v>2378</v>
      </c>
      <c r="C19" s="183" t="s">
        <v>2383</v>
      </c>
      <c r="D19" s="184" t="s">
        <v>2398</v>
      </c>
      <c r="E19" s="185">
        <v>44565</v>
      </c>
      <c r="F19" s="17">
        <v>2</v>
      </c>
      <c r="G19" s="17" t="s">
        <v>195</v>
      </c>
      <c r="H19" s="183" t="s">
        <v>2399</v>
      </c>
      <c r="I19" s="186">
        <v>60</v>
      </c>
      <c r="J19" s="187">
        <v>8</v>
      </c>
      <c r="K19" s="188">
        <v>0.5</v>
      </c>
      <c r="L19" s="186">
        <v>76</v>
      </c>
      <c r="M19" s="183">
        <v>65</v>
      </c>
      <c r="N19" s="17">
        <v>0</v>
      </c>
      <c r="O19" s="189">
        <f t="shared" si="0"/>
        <v>65</v>
      </c>
      <c r="P19" s="20"/>
      <c r="Q19" s="18" t="s">
        <v>2400</v>
      </c>
      <c r="R19" s="21">
        <v>418</v>
      </c>
      <c r="S19" s="182">
        <v>3221255200</v>
      </c>
      <c r="T19" s="182"/>
      <c r="U19" s="182" t="s">
        <v>2386</v>
      </c>
    </row>
    <row r="20" spans="1:21" ht="15.75" customHeight="1">
      <c r="A20" s="13">
        <v>4</v>
      </c>
      <c r="B20" s="182" t="s">
        <v>2378</v>
      </c>
      <c r="C20" s="183" t="s">
        <v>2401</v>
      </c>
      <c r="D20" s="184" t="s">
        <v>2402</v>
      </c>
      <c r="E20" s="185">
        <v>44578</v>
      </c>
      <c r="F20" s="17">
        <v>2</v>
      </c>
      <c r="G20" s="17" t="s">
        <v>195</v>
      </c>
      <c r="H20" s="183" t="s">
        <v>2377</v>
      </c>
      <c r="I20" s="186">
        <v>10</v>
      </c>
      <c r="J20" s="187">
        <v>28</v>
      </c>
      <c r="K20" s="188">
        <v>3.2999999523162802</v>
      </c>
      <c r="L20" s="186">
        <v>163</v>
      </c>
      <c r="M20" s="183">
        <v>126</v>
      </c>
      <c r="N20" s="17">
        <v>3</v>
      </c>
      <c r="O20" s="189">
        <f t="shared" si="0"/>
        <v>123</v>
      </c>
      <c r="P20" s="20"/>
      <c r="Q20" s="18" t="s">
        <v>2403</v>
      </c>
      <c r="R20" s="33">
        <v>889</v>
      </c>
      <c r="S20" s="17">
        <v>3222481601</v>
      </c>
      <c r="T20" s="20"/>
      <c r="U20" s="17" t="s">
        <v>2404</v>
      </c>
    </row>
    <row r="21" spans="1:21" ht="15.75" customHeight="1">
      <c r="A21" s="13">
        <v>5</v>
      </c>
      <c r="B21" s="182" t="s">
        <v>2378</v>
      </c>
      <c r="C21" s="183" t="s">
        <v>2401</v>
      </c>
      <c r="D21" s="184" t="s">
        <v>2402</v>
      </c>
      <c r="E21" s="185">
        <v>44578</v>
      </c>
      <c r="F21" s="17">
        <v>2</v>
      </c>
      <c r="G21" s="17" t="s">
        <v>195</v>
      </c>
      <c r="H21" s="183" t="s">
        <v>2377</v>
      </c>
      <c r="I21" s="186">
        <v>10</v>
      </c>
      <c r="J21" s="187">
        <v>27</v>
      </c>
      <c r="K21" s="188">
        <v>2</v>
      </c>
      <c r="L21" s="186">
        <v>129</v>
      </c>
      <c r="M21" s="183">
        <v>88</v>
      </c>
      <c r="N21" s="17">
        <v>3</v>
      </c>
      <c r="O21" s="189">
        <f t="shared" si="0"/>
        <v>85</v>
      </c>
      <c r="P21" s="20"/>
      <c r="Q21" s="18" t="s">
        <v>2405</v>
      </c>
      <c r="R21" s="33">
        <v>749</v>
      </c>
      <c r="S21" s="17">
        <v>3222481601</v>
      </c>
      <c r="T21" s="20"/>
      <c r="U21" s="17" t="s">
        <v>2404</v>
      </c>
    </row>
    <row r="22" spans="1:21" ht="15.75" customHeight="1">
      <c r="A22" s="13">
        <v>6</v>
      </c>
      <c r="B22" s="182" t="s">
        <v>2378</v>
      </c>
      <c r="C22" s="183" t="s">
        <v>2406</v>
      </c>
      <c r="D22" s="184" t="s">
        <v>2407</v>
      </c>
      <c r="E22" s="185">
        <v>44580</v>
      </c>
      <c r="F22" s="17">
        <v>2</v>
      </c>
      <c r="G22" s="17" t="s">
        <v>195</v>
      </c>
      <c r="H22" s="183" t="s">
        <v>2377</v>
      </c>
      <c r="I22" s="186">
        <v>64</v>
      </c>
      <c r="J22" s="187">
        <v>19</v>
      </c>
      <c r="K22" s="188">
        <v>2.2999999523162802</v>
      </c>
      <c r="L22" s="186">
        <v>177</v>
      </c>
      <c r="M22" s="183">
        <v>132</v>
      </c>
      <c r="N22" s="17">
        <v>2</v>
      </c>
      <c r="O22" s="189">
        <f t="shared" si="0"/>
        <v>130</v>
      </c>
      <c r="P22" s="20"/>
      <c r="Q22" s="18" t="s">
        <v>2408</v>
      </c>
      <c r="R22" s="33">
        <v>729</v>
      </c>
      <c r="S22" s="17">
        <v>3222484401</v>
      </c>
      <c r="T22" s="20"/>
      <c r="U22" s="17" t="s">
        <v>2409</v>
      </c>
    </row>
    <row r="23" spans="1:21" ht="15.75" customHeight="1">
      <c r="A23" s="13">
        <v>7</v>
      </c>
      <c r="B23" s="182" t="s">
        <v>2378</v>
      </c>
      <c r="C23" s="183" t="s">
        <v>2410</v>
      </c>
      <c r="D23" s="184" t="s">
        <v>2411</v>
      </c>
      <c r="E23" s="185">
        <v>44580</v>
      </c>
      <c r="F23" s="17">
        <v>2</v>
      </c>
      <c r="G23" s="17" t="s">
        <v>195</v>
      </c>
      <c r="H23" s="183" t="s">
        <v>2377</v>
      </c>
      <c r="I23" s="186">
        <v>34</v>
      </c>
      <c r="J23" s="187">
        <v>3</v>
      </c>
      <c r="K23" s="188">
        <v>10.5</v>
      </c>
      <c r="L23" s="186">
        <v>333</v>
      </c>
      <c r="M23" s="183">
        <v>284</v>
      </c>
      <c r="N23" s="17">
        <v>14</v>
      </c>
      <c r="O23" s="189">
        <f t="shared" si="0"/>
        <v>270</v>
      </c>
      <c r="P23" s="20"/>
      <c r="Q23" s="18" t="s">
        <v>2412</v>
      </c>
      <c r="R23" s="33">
        <v>2757</v>
      </c>
      <c r="S23" s="17">
        <v>3222480401</v>
      </c>
      <c r="T23" s="20"/>
      <c r="U23" s="17" t="s">
        <v>2413</v>
      </c>
    </row>
    <row r="24" spans="1:21" ht="15.75" customHeight="1">
      <c r="A24" s="13">
        <v>8</v>
      </c>
      <c r="B24" s="182" t="s">
        <v>2378</v>
      </c>
      <c r="C24" s="183" t="s">
        <v>2406</v>
      </c>
      <c r="D24" s="184" t="s">
        <v>2414</v>
      </c>
      <c r="E24" s="185">
        <v>44592</v>
      </c>
      <c r="F24" s="17">
        <v>2</v>
      </c>
      <c r="G24" s="17" t="s">
        <v>195</v>
      </c>
      <c r="H24" s="183" t="s">
        <v>2377</v>
      </c>
      <c r="I24" s="186">
        <v>62</v>
      </c>
      <c r="J24" s="187">
        <v>1</v>
      </c>
      <c r="K24" s="188">
        <v>1.8999999761581401</v>
      </c>
      <c r="L24" s="186">
        <v>257</v>
      </c>
      <c r="M24" s="183">
        <v>163</v>
      </c>
      <c r="N24" s="17">
        <v>1</v>
      </c>
      <c r="O24" s="189">
        <f t="shared" si="0"/>
        <v>162</v>
      </c>
      <c r="P24" s="20"/>
      <c r="Q24" s="18" t="s">
        <v>2415</v>
      </c>
      <c r="R24" s="33">
        <v>779</v>
      </c>
      <c r="S24" s="17">
        <v>3210900000</v>
      </c>
      <c r="T24" s="20"/>
      <c r="U24" s="17" t="s">
        <v>2416</v>
      </c>
    </row>
    <row r="25" spans="1:21" ht="15.75" customHeight="1">
      <c r="A25" s="13">
        <v>9</v>
      </c>
      <c r="B25" s="182" t="s">
        <v>2378</v>
      </c>
      <c r="C25" s="183" t="s">
        <v>2410</v>
      </c>
      <c r="D25" s="184" t="s">
        <v>2417</v>
      </c>
      <c r="E25" s="185">
        <v>44592</v>
      </c>
      <c r="F25" s="17">
        <v>2</v>
      </c>
      <c r="G25" s="17" t="s">
        <v>195</v>
      </c>
      <c r="H25" s="183" t="s">
        <v>2377</v>
      </c>
      <c r="I25" s="186">
        <v>1</v>
      </c>
      <c r="J25" s="187">
        <v>16</v>
      </c>
      <c r="K25" s="188">
        <v>0.30000001192092901</v>
      </c>
      <c r="L25" s="186">
        <v>13</v>
      </c>
      <c r="M25" s="183">
        <v>9</v>
      </c>
      <c r="N25" s="17">
        <v>0</v>
      </c>
      <c r="O25" s="189">
        <f t="shared" si="0"/>
        <v>9</v>
      </c>
      <c r="P25" s="20"/>
      <c r="Q25" s="17" t="s">
        <v>2418</v>
      </c>
      <c r="R25" s="33">
        <v>40</v>
      </c>
      <c r="S25" s="17">
        <v>3222484401</v>
      </c>
      <c r="T25" s="20"/>
      <c r="U25" s="17" t="s">
        <v>2409</v>
      </c>
    </row>
    <row r="26" spans="1:21" ht="15.75" customHeight="1">
      <c r="A26" s="13">
        <v>10</v>
      </c>
      <c r="B26" s="182" t="s">
        <v>2378</v>
      </c>
      <c r="C26" s="183" t="s">
        <v>2410</v>
      </c>
      <c r="D26" s="184" t="s">
        <v>2417</v>
      </c>
      <c r="E26" s="185">
        <v>44592</v>
      </c>
      <c r="F26" s="17">
        <v>2</v>
      </c>
      <c r="G26" s="17" t="s">
        <v>195</v>
      </c>
      <c r="H26" s="183" t="s">
        <v>2377</v>
      </c>
      <c r="I26" s="186">
        <v>1</v>
      </c>
      <c r="J26" s="187">
        <v>15</v>
      </c>
      <c r="K26" s="188">
        <v>2.20000004768371</v>
      </c>
      <c r="L26" s="186">
        <v>45</v>
      </c>
      <c r="M26" s="183">
        <v>39</v>
      </c>
      <c r="N26" s="17">
        <v>3</v>
      </c>
      <c r="O26" s="189">
        <f t="shared" si="0"/>
        <v>36</v>
      </c>
      <c r="P26" s="20"/>
      <c r="Q26" s="17" t="s">
        <v>2419</v>
      </c>
      <c r="R26" s="33">
        <v>552</v>
      </c>
      <c r="S26" s="17">
        <v>3222484401</v>
      </c>
      <c r="T26" s="20"/>
      <c r="U26" s="17" t="s">
        <v>2409</v>
      </c>
    </row>
    <row r="27" spans="1:21" ht="15.75" customHeight="1">
      <c r="A27" s="13">
        <v>11</v>
      </c>
      <c r="B27" s="182" t="s">
        <v>2378</v>
      </c>
      <c r="C27" s="183" t="s">
        <v>2410</v>
      </c>
      <c r="D27" s="184" t="s">
        <v>2417</v>
      </c>
      <c r="E27" s="185">
        <v>44592</v>
      </c>
      <c r="F27" s="17">
        <v>2</v>
      </c>
      <c r="G27" s="17" t="s">
        <v>195</v>
      </c>
      <c r="H27" s="183" t="s">
        <v>2377</v>
      </c>
      <c r="I27" s="186">
        <v>1</v>
      </c>
      <c r="J27" s="187">
        <v>12</v>
      </c>
      <c r="K27" s="188">
        <v>6</v>
      </c>
      <c r="L27" s="186">
        <v>115</v>
      </c>
      <c r="M27" s="183">
        <v>97</v>
      </c>
      <c r="N27" s="17">
        <v>2</v>
      </c>
      <c r="O27" s="189">
        <f t="shared" si="0"/>
        <v>95</v>
      </c>
      <c r="P27" s="20"/>
      <c r="Q27" s="17" t="s">
        <v>2420</v>
      </c>
      <c r="R27" s="33">
        <v>588</v>
      </c>
      <c r="S27" s="17">
        <v>3222484401</v>
      </c>
      <c r="T27" s="20"/>
      <c r="U27" s="17" t="s">
        <v>2409</v>
      </c>
    </row>
    <row r="28" spans="1:21" ht="15.75" customHeight="1">
      <c r="A28" s="334" t="s">
        <v>2421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191"/>
      <c r="T28" s="191"/>
      <c r="U28" s="191"/>
    </row>
    <row r="29" spans="1:21" ht="15.75" customHeight="1">
      <c r="A29" s="326" t="s">
        <v>33</v>
      </c>
      <c r="B29" s="326" t="s">
        <v>34</v>
      </c>
      <c r="C29" s="326" t="s">
        <v>2</v>
      </c>
      <c r="D29" s="327" t="s">
        <v>35</v>
      </c>
      <c r="E29" s="328" t="s">
        <v>36</v>
      </c>
      <c r="F29" s="326" t="s">
        <v>5</v>
      </c>
      <c r="G29" s="326" t="s">
        <v>6</v>
      </c>
      <c r="H29" s="329" t="s">
        <v>7</v>
      </c>
      <c r="I29" s="326" t="s">
        <v>8</v>
      </c>
      <c r="J29" s="326" t="s">
        <v>9</v>
      </c>
      <c r="K29" s="326" t="s">
        <v>37</v>
      </c>
      <c r="L29" s="326" t="s">
        <v>11</v>
      </c>
      <c r="M29" s="326"/>
      <c r="N29" s="326" t="s">
        <v>12</v>
      </c>
      <c r="O29" s="326"/>
      <c r="P29" s="330" t="s">
        <v>13</v>
      </c>
      <c r="Q29" s="336" t="s">
        <v>14</v>
      </c>
      <c r="R29" s="325" t="s">
        <v>15</v>
      </c>
      <c r="S29" s="325" t="s">
        <v>16</v>
      </c>
      <c r="T29" s="325" t="s">
        <v>17</v>
      </c>
      <c r="U29" s="325" t="s">
        <v>18</v>
      </c>
    </row>
    <row r="30" spans="1:21" ht="15.75" customHeight="1">
      <c r="A30" s="326"/>
      <c r="B30" s="326"/>
      <c r="C30" s="326"/>
      <c r="D30" s="327"/>
      <c r="E30" s="328"/>
      <c r="F30" s="326"/>
      <c r="G30" s="326"/>
      <c r="H30" s="329"/>
      <c r="I30" s="326"/>
      <c r="J30" s="326"/>
      <c r="K30" s="326"/>
      <c r="L30" s="192" t="s">
        <v>19</v>
      </c>
      <c r="M30" s="192" t="s">
        <v>20</v>
      </c>
      <c r="N30" s="192" t="s">
        <v>21</v>
      </c>
      <c r="O30" s="192" t="s">
        <v>22</v>
      </c>
      <c r="P30" s="331"/>
      <c r="Q30" s="336"/>
      <c r="R30" s="325"/>
      <c r="S30" s="325"/>
      <c r="T30" s="325"/>
      <c r="U30" s="325"/>
    </row>
    <row r="31" spans="1:21" ht="15.75" customHeight="1">
      <c r="A31" s="192">
        <v>1</v>
      </c>
      <c r="B31" s="192">
        <v>2</v>
      </c>
      <c r="C31" s="192">
        <v>3</v>
      </c>
      <c r="D31" s="193">
        <v>4</v>
      </c>
      <c r="E31" s="194">
        <v>5</v>
      </c>
      <c r="F31" s="192">
        <v>6</v>
      </c>
      <c r="G31" s="192">
        <v>7</v>
      </c>
      <c r="H31" s="192">
        <v>8</v>
      </c>
      <c r="I31" s="192">
        <v>9</v>
      </c>
      <c r="J31" s="192">
        <v>10</v>
      </c>
      <c r="K31" s="192">
        <v>11</v>
      </c>
      <c r="L31" s="192">
        <v>12</v>
      </c>
      <c r="M31" s="192">
        <v>13</v>
      </c>
      <c r="N31" s="192">
        <v>14</v>
      </c>
      <c r="O31" s="192">
        <v>15</v>
      </c>
      <c r="P31" s="192">
        <v>16</v>
      </c>
      <c r="Q31" s="195">
        <v>17</v>
      </c>
      <c r="R31" s="34">
        <v>18</v>
      </c>
      <c r="S31" s="34">
        <v>19</v>
      </c>
      <c r="T31" s="34">
        <v>20</v>
      </c>
      <c r="U31" s="34">
        <v>21</v>
      </c>
    </row>
    <row r="32" spans="1:21" ht="15.75" customHeight="1">
      <c r="A32" s="322" t="s">
        <v>2422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4"/>
    </row>
    <row r="33" spans="1:21" ht="15.75" customHeight="1">
      <c r="A33" s="13">
        <v>1</v>
      </c>
      <c r="B33" s="182" t="s">
        <v>2378</v>
      </c>
      <c r="C33" s="183" t="s">
        <v>2406</v>
      </c>
      <c r="D33" s="184" t="s">
        <v>2423</v>
      </c>
      <c r="E33" s="185">
        <v>44566</v>
      </c>
      <c r="F33" s="17">
        <v>2</v>
      </c>
      <c r="G33" s="183" t="s">
        <v>2422</v>
      </c>
      <c r="H33" s="183" t="s">
        <v>2377</v>
      </c>
      <c r="I33" s="186">
        <v>62</v>
      </c>
      <c r="J33" s="187">
        <v>6</v>
      </c>
      <c r="K33" s="188">
        <v>3.5</v>
      </c>
      <c r="L33" s="186">
        <v>10</v>
      </c>
      <c r="M33" s="183">
        <v>9</v>
      </c>
      <c r="N33" s="17">
        <v>0</v>
      </c>
      <c r="O33" s="189">
        <f>M33-N33</f>
        <v>9</v>
      </c>
      <c r="P33" s="20"/>
      <c r="Q33" s="17" t="s">
        <v>2424</v>
      </c>
      <c r="R33" s="23">
        <v>37</v>
      </c>
      <c r="S33" s="17">
        <v>3210900000</v>
      </c>
      <c r="T33" s="20"/>
      <c r="U33" s="17" t="s">
        <v>2416</v>
      </c>
    </row>
    <row r="34" spans="1:21" ht="15.75" customHeight="1">
      <c r="A34" s="13">
        <v>2</v>
      </c>
      <c r="B34" s="182" t="s">
        <v>2378</v>
      </c>
      <c r="C34" s="183" t="s">
        <v>2406</v>
      </c>
      <c r="D34" s="184" t="s">
        <v>2423</v>
      </c>
      <c r="E34" s="185">
        <v>44566</v>
      </c>
      <c r="F34" s="17">
        <v>2</v>
      </c>
      <c r="G34" s="183" t="s">
        <v>2422</v>
      </c>
      <c r="H34" s="183" t="s">
        <v>2377</v>
      </c>
      <c r="I34" s="186">
        <v>53</v>
      </c>
      <c r="J34" s="187">
        <v>5</v>
      </c>
      <c r="K34" s="188">
        <v>6.0999999046325604</v>
      </c>
      <c r="L34" s="186">
        <v>13</v>
      </c>
      <c r="M34" s="183">
        <v>12</v>
      </c>
      <c r="N34" s="17">
        <v>0</v>
      </c>
      <c r="O34" s="189">
        <f>M34-N34</f>
        <v>12</v>
      </c>
      <c r="P34" s="20"/>
      <c r="Q34" s="17" t="s">
        <v>2425</v>
      </c>
      <c r="R34" s="23">
        <v>49</v>
      </c>
      <c r="S34" s="17">
        <v>3210900000</v>
      </c>
      <c r="T34" s="20"/>
      <c r="U34" s="17" t="s">
        <v>2416</v>
      </c>
    </row>
    <row r="35" spans="1:21" ht="15.75" customHeight="1">
      <c r="A35" s="13">
        <v>3</v>
      </c>
      <c r="B35" s="182" t="s">
        <v>2378</v>
      </c>
      <c r="C35" s="183" t="s">
        <v>2401</v>
      </c>
      <c r="D35" s="184" t="s">
        <v>2426</v>
      </c>
      <c r="E35" s="185">
        <v>44578</v>
      </c>
      <c r="F35" s="17">
        <v>2</v>
      </c>
      <c r="G35" s="183" t="s">
        <v>2422</v>
      </c>
      <c r="H35" s="183" t="s">
        <v>2376</v>
      </c>
      <c r="I35" s="186">
        <v>1</v>
      </c>
      <c r="J35" s="187">
        <v>18</v>
      </c>
      <c r="K35" s="188">
        <v>3.5</v>
      </c>
      <c r="L35" s="186">
        <v>1</v>
      </c>
      <c r="M35" s="183">
        <v>1</v>
      </c>
      <c r="N35" s="17">
        <v>0</v>
      </c>
      <c r="O35" s="189">
        <f>M35-N35</f>
        <v>1</v>
      </c>
      <c r="P35" s="20"/>
      <c r="Q35" s="17" t="s">
        <v>2427</v>
      </c>
      <c r="R35" s="23">
        <v>7</v>
      </c>
      <c r="S35" s="17">
        <v>3222410600</v>
      </c>
      <c r="T35" s="20"/>
      <c r="U35" s="17" t="s">
        <v>2428</v>
      </c>
    </row>
    <row r="36" spans="1:21" ht="15.75" customHeight="1">
      <c r="A36" s="13">
        <v>4</v>
      </c>
      <c r="B36" s="182" t="s">
        <v>2378</v>
      </c>
      <c r="C36" s="183" t="s">
        <v>2410</v>
      </c>
      <c r="D36" s="184" t="s">
        <v>2429</v>
      </c>
      <c r="E36" s="185">
        <v>44581</v>
      </c>
      <c r="F36" s="17">
        <v>2</v>
      </c>
      <c r="G36" s="183" t="s">
        <v>2422</v>
      </c>
      <c r="H36" s="183" t="s">
        <v>2377</v>
      </c>
      <c r="I36" s="186">
        <v>39</v>
      </c>
      <c r="J36" s="187">
        <v>22</v>
      </c>
      <c r="K36" s="188">
        <v>0.69999998807907104</v>
      </c>
      <c r="L36" s="186">
        <v>24</v>
      </c>
      <c r="M36" s="183">
        <v>17</v>
      </c>
      <c r="N36" s="17">
        <v>0</v>
      </c>
      <c r="O36" s="189">
        <f>M36-N36</f>
        <v>17</v>
      </c>
      <c r="P36" s="20"/>
      <c r="Q36" s="17" t="s">
        <v>2430</v>
      </c>
      <c r="R36" s="23">
        <v>70</v>
      </c>
      <c r="S36" s="17">
        <v>3222480401</v>
      </c>
      <c r="T36" s="20"/>
      <c r="U36" s="17" t="s">
        <v>2413</v>
      </c>
    </row>
    <row r="37" spans="1:21" ht="15.75" customHeight="1">
      <c r="A37" s="13">
        <v>5</v>
      </c>
      <c r="B37" s="182" t="s">
        <v>2378</v>
      </c>
      <c r="C37" s="183" t="s">
        <v>2410</v>
      </c>
      <c r="D37" s="184" t="s">
        <v>2429</v>
      </c>
      <c r="E37" s="185">
        <v>44581</v>
      </c>
      <c r="F37" s="17">
        <v>2</v>
      </c>
      <c r="G37" s="183" t="s">
        <v>2422</v>
      </c>
      <c r="H37" s="183" t="s">
        <v>2377</v>
      </c>
      <c r="I37" s="186">
        <v>39</v>
      </c>
      <c r="J37" s="187">
        <v>21</v>
      </c>
      <c r="K37" s="188">
        <v>0.40000000596046398</v>
      </c>
      <c r="L37" s="186">
        <v>18</v>
      </c>
      <c r="M37" s="183">
        <v>11</v>
      </c>
      <c r="N37" s="17">
        <v>0</v>
      </c>
      <c r="O37" s="189">
        <f>M37-N37</f>
        <v>11</v>
      </c>
      <c r="P37" s="20"/>
      <c r="Q37" s="17" t="s">
        <v>2431</v>
      </c>
      <c r="R37" s="23">
        <v>45</v>
      </c>
      <c r="S37" s="17">
        <v>3222480401</v>
      </c>
      <c r="T37" s="20"/>
      <c r="U37" s="17" t="s">
        <v>2413</v>
      </c>
    </row>
    <row r="38" spans="1:21" ht="15.75" customHeight="1"/>
    <row r="39" spans="1:21" ht="15.75" customHeight="1"/>
    <row r="40" spans="1:21" ht="15.75" customHeight="1"/>
    <row r="41" spans="1:21" ht="15.75" customHeight="1"/>
    <row r="42" spans="1:21" ht="15.75" customHeight="1"/>
    <row r="43" spans="1:21" ht="15.75" customHeight="1"/>
    <row r="44" spans="1:21" ht="15.75" customHeight="1"/>
    <row r="45" spans="1:21" ht="15.75" customHeight="1"/>
    <row r="46" spans="1:21" ht="15.75" customHeight="1"/>
    <row r="47" spans="1:21" ht="15.75" customHeight="1"/>
    <row r="48" spans="1:2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63">
    <mergeCell ref="A1:U3"/>
    <mergeCell ref="U29:U30"/>
    <mergeCell ref="A32:U32"/>
    <mergeCell ref="P29:P30"/>
    <mergeCell ref="Q29:Q30"/>
    <mergeCell ref="R29:R30"/>
    <mergeCell ref="S29:S30"/>
    <mergeCell ref="T29:T30"/>
    <mergeCell ref="U13:U14"/>
    <mergeCell ref="A16:U16"/>
    <mergeCell ref="A28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M29"/>
    <mergeCell ref="N29:O29"/>
    <mergeCell ref="P13:P14"/>
    <mergeCell ref="Q13:Q14"/>
    <mergeCell ref="R13:R14"/>
    <mergeCell ref="S13:S14"/>
    <mergeCell ref="T13:T14"/>
    <mergeCell ref="E4:E5"/>
    <mergeCell ref="F4:F5"/>
    <mergeCell ref="G4:G5"/>
    <mergeCell ref="H4:H5"/>
    <mergeCell ref="I4:I5"/>
    <mergeCell ref="J4:J5"/>
    <mergeCell ref="Q4:Q5"/>
    <mergeCell ref="I13:I14"/>
    <mergeCell ref="J13:J14"/>
    <mergeCell ref="K13:K14"/>
    <mergeCell ref="L13:M13"/>
    <mergeCell ref="N13:O13"/>
    <mergeCell ref="A12:R12"/>
    <mergeCell ref="F13:F14"/>
    <mergeCell ref="G13:G14"/>
    <mergeCell ref="H13:H14"/>
    <mergeCell ref="A4:A5"/>
    <mergeCell ref="B4:B5"/>
    <mergeCell ref="C4:C5"/>
    <mergeCell ref="D4:D5"/>
    <mergeCell ref="A13:A14"/>
    <mergeCell ref="B13:B14"/>
    <mergeCell ref="C13:C14"/>
    <mergeCell ref="D13:D14"/>
    <mergeCell ref="E13:E14"/>
    <mergeCell ref="A7:U7"/>
    <mergeCell ref="S4:S5"/>
    <mergeCell ref="L4:M4"/>
    <mergeCell ref="T4:T5"/>
    <mergeCell ref="U4:U5"/>
    <mergeCell ref="K4:K5"/>
    <mergeCell ref="N4:O4"/>
    <mergeCell ref="P4:P5"/>
    <mergeCell ref="R4:R5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3"/>
  <sheetViews>
    <sheetView topLeftCell="F1" zoomScale="80" zoomScaleNormal="80" workbookViewId="0">
      <selection activeCell="Q20" sqref="Q20"/>
    </sheetView>
  </sheetViews>
  <sheetFormatPr defaultColWidth="11.25" defaultRowHeight="15" customHeight="1"/>
  <cols>
    <col min="1" max="1" width="3.5" customWidth="1"/>
    <col min="2" max="2" width="18.125" customWidth="1"/>
    <col min="3" max="3" width="13.375" customWidth="1"/>
    <col min="4" max="4" width="16.75" customWidth="1"/>
    <col min="5" max="5" width="13" customWidth="1"/>
    <col min="6" max="6" width="4" customWidth="1"/>
    <col min="7" max="7" width="36.5" customWidth="1"/>
    <col min="8" max="8" width="5.875" customWidth="1"/>
    <col min="9" max="9" width="6.375" customWidth="1"/>
    <col min="10" max="10" width="5.75" customWidth="1"/>
    <col min="11" max="11" width="5.875" customWidth="1"/>
    <col min="12" max="13" width="6.75" customWidth="1"/>
    <col min="14" max="15" width="6.375" customWidth="1"/>
    <col min="16" max="16" width="6.875" customWidth="1"/>
    <col min="17" max="17" width="23.5" customWidth="1"/>
    <col min="18" max="18" width="13.75" bestFit="1" customWidth="1"/>
    <col min="19" max="19" width="12" bestFit="1" customWidth="1"/>
    <col min="20" max="20" width="13.375" bestFit="1" customWidth="1"/>
    <col min="21" max="21" width="20.25" customWidth="1"/>
    <col min="22" max="26" width="6.75" customWidth="1"/>
  </cols>
  <sheetData>
    <row r="1" spans="1:22" ht="15.75" customHeight="1">
      <c r="A1" s="309" t="s">
        <v>2714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1"/>
    </row>
    <row r="2" spans="1:22" ht="15.75" customHeight="1">
      <c r="A2" s="312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2" ht="15.75" customHeight="1">
      <c r="A3" s="315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7"/>
    </row>
    <row r="4" spans="1:22" ht="15.75" customHeight="1">
      <c r="A4" s="318" t="s">
        <v>0</v>
      </c>
      <c r="B4" s="318" t="s">
        <v>1</v>
      </c>
      <c r="C4" s="318" t="s">
        <v>2</v>
      </c>
      <c r="D4" s="319" t="s">
        <v>3</v>
      </c>
      <c r="E4" s="318" t="s">
        <v>4</v>
      </c>
      <c r="F4" s="318" t="s">
        <v>5</v>
      </c>
      <c r="G4" s="318" t="s">
        <v>6</v>
      </c>
      <c r="H4" s="321" t="s">
        <v>7</v>
      </c>
      <c r="I4" s="318" t="s">
        <v>8</v>
      </c>
      <c r="J4" s="318" t="s">
        <v>9</v>
      </c>
      <c r="K4" s="318" t="s">
        <v>10</v>
      </c>
      <c r="L4" s="305" t="s">
        <v>11</v>
      </c>
      <c r="M4" s="306"/>
      <c r="N4" s="305" t="s">
        <v>12</v>
      </c>
      <c r="O4" s="306"/>
      <c r="P4" s="297" t="s">
        <v>13</v>
      </c>
      <c r="Q4" s="297" t="s">
        <v>14</v>
      </c>
      <c r="R4" s="420" t="s">
        <v>15</v>
      </c>
      <c r="S4" s="420" t="s">
        <v>16</v>
      </c>
      <c r="T4" s="421" t="s">
        <v>17</v>
      </c>
      <c r="U4" s="428" t="s">
        <v>18</v>
      </c>
    </row>
    <row r="5" spans="1:22" ht="37.5" customHeigh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1" t="s">
        <v>19</v>
      </c>
      <c r="M5" s="1" t="s">
        <v>20</v>
      </c>
      <c r="N5" s="1" t="s">
        <v>21</v>
      </c>
      <c r="O5" s="1" t="s">
        <v>22</v>
      </c>
      <c r="P5" s="298"/>
      <c r="Q5" s="298"/>
      <c r="R5" s="298"/>
      <c r="S5" s="298"/>
      <c r="T5" s="422"/>
      <c r="U5" s="429"/>
    </row>
    <row r="6" spans="1:22" ht="15.75" customHeight="1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8">
        <v>17</v>
      </c>
      <c r="R6" s="1">
        <v>18</v>
      </c>
      <c r="S6" s="1">
        <v>19</v>
      </c>
      <c r="T6" s="234">
        <v>20</v>
      </c>
      <c r="U6" s="235">
        <v>21</v>
      </c>
    </row>
    <row r="7" spans="1:22" ht="15.75" customHeight="1">
      <c r="A7" s="430" t="s">
        <v>23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</row>
    <row r="8" spans="1:22" ht="15.75" customHeight="1">
      <c r="A8" s="221"/>
      <c r="B8" s="418" t="s">
        <v>38</v>
      </c>
      <c r="C8" s="433" t="s">
        <v>39</v>
      </c>
      <c r="D8" s="255" t="s">
        <v>40</v>
      </c>
      <c r="E8" s="256">
        <v>44547</v>
      </c>
      <c r="F8" s="257" t="s">
        <v>41</v>
      </c>
      <c r="G8" s="224" t="s">
        <v>42</v>
      </c>
      <c r="H8" s="224" t="s">
        <v>43</v>
      </c>
      <c r="I8" s="257">
        <v>13</v>
      </c>
      <c r="J8" s="257">
        <v>21</v>
      </c>
      <c r="K8" s="258">
        <v>2</v>
      </c>
      <c r="L8" s="257">
        <v>446</v>
      </c>
      <c r="M8" s="257">
        <v>398</v>
      </c>
      <c r="N8" s="224">
        <v>175</v>
      </c>
      <c r="O8" s="224">
        <v>223</v>
      </c>
      <c r="P8" s="224"/>
      <c r="Q8" s="259" t="s">
        <v>2912</v>
      </c>
      <c r="R8" s="224">
        <v>36336</v>
      </c>
      <c r="S8" s="260">
        <v>3221000000</v>
      </c>
      <c r="T8" s="222" t="s">
        <v>274</v>
      </c>
      <c r="U8" s="261" t="s">
        <v>44</v>
      </c>
      <c r="V8" s="9"/>
    </row>
    <row r="9" spans="1:22" ht="15.75" customHeight="1">
      <c r="A9" s="221"/>
      <c r="B9" s="416"/>
      <c r="C9" s="417"/>
      <c r="D9" s="255" t="s">
        <v>45</v>
      </c>
      <c r="E9" s="256">
        <v>44547</v>
      </c>
      <c r="F9" s="257" t="s">
        <v>41</v>
      </c>
      <c r="G9" s="224" t="s">
        <v>46</v>
      </c>
      <c r="H9" s="224" t="s">
        <v>43</v>
      </c>
      <c r="I9" s="257">
        <v>33</v>
      </c>
      <c r="J9" s="257">
        <v>5</v>
      </c>
      <c r="K9" s="258">
        <v>2.9</v>
      </c>
      <c r="L9" s="257">
        <v>487</v>
      </c>
      <c r="M9" s="257">
        <v>435</v>
      </c>
      <c r="N9" s="224">
        <v>113</v>
      </c>
      <c r="O9" s="224">
        <v>422</v>
      </c>
      <c r="P9" s="224"/>
      <c r="Q9" s="259" t="s">
        <v>2913</v>
      </c>
      <c r="R9" s="224">
        <v>25880</v>
      </c>
      <c r="S9" s="260">
        <v>3221000000</v>
      </c>
      <c r="T9" s="222" t="s">
        <v>274</v>
      </c>
      <c r="U9" s="261" t="s">
        <v>47</v>
      </c>
    </row>
    <row r="10" spans="1:22" ht="15.75" customHeight="1">
      <c r="A10" s="223"/>
      <c r="B10" s="416"/>
      <c r="C10" s="419" t="s">
        <v>48</v>
      </c>
      <c r="D10" s="255" t="s">
        <v>49</v>
      </c>
      <c r="E10" s="256">
        <v>44547</v>
      </c>
      <c r="F10" s="257" t="s">
        <v>41</v>
      </c>
      <c r="G10" s="224" t="s">
        <v>46</v>
      </c>
      <c r="H10" s="224" t="s">
        <v>43</v>
      </c>
      <c r="I10" s="257">
        <v>9</v>
      </c>
      <c r="J10" s="257">
        <v>3</v>
      </c>
      <c r="K10" s="258">
        <v>2.2999999999999998</v>
      </c>
      <c r="L10" s="257">
        <v>561</v>
      </c>
      <c r="M10" s="257">
        <v>501</v>
      </c>
      <c r="N10" s="224">
        <v>291</v>
      </c>
      <c r="O10" s="224">
        <v>210</v>
      </c>
      <c r="P10" s="224"/>
      <c r="Q10" s="224" t="s">
        <v>2914</v>
      </c>
      <c r="R10" s="224">
        <v>61289</v>
      </c>
      <c r="S10" s="260">
        <v>3221000000</v>
      </c>
      <c r="T10" s="222" t="s">
        <v>274</v>
      </c>
      <c r="U10" s="261" t="s">
        <v>50</v>
      </c>
    </row>
    <row r="11" spans="1:22" ht="15.75" customHeight="1">
      <c r="A11" s="223"/>
      <c r="B11" s="416"/>
      <c r="C11" s="416"/>
      <c r="D11" s="255" t="s">
        <v>49</v>
      </c>
      <c r="E11" s="256">
        <v>44547</v>
      </c>
      <c r="F11" s="257" t="s">
        <v>41</v>
      </c>
      <c r="G11" s="224" t="s">
        <v>46</v>
      </c>
      <c r="H11" s="224" t="s">
        <v>43</v>
      </c>
      <c r="I11" s="257">
        <v>43</v>
      </c>
      <c r="J11" s="257">
        <v>2</v>
      </c>
      <c r="K11" s="258">
        <v>2.5</v>
      </c>
      <c r="L11" s="257">
        <v>477</v>
      </c>
      <c r="M11" s="257">
        <v>437</v>
      </c>
      <c r="N11" s="224">
        <v>238</v>
      </c>
      <c r="O11" s="224">
        <v>199</v>
      </c>
      <c r="P11" s="224"/>
      <c r="Q11" s="224" t="s">
        <v>2915</v>
      </c>
      <c r="R11" s="224">
        <v>60829</v>
      </c>
      <c r="S11" s="260">
        <v>3221000000</v>
      </c>
      <c r="T11" s="222" t="s">
        <v>274</v>
      </c>
      <c r="U11" s="261" t="s">
        <v>50</v>
      </c>
    </row>
    <row r="12" spans="1:22" ht="15.75" customHeight="1">
      <c r="A12" s="223"/>
      <c r="B12" s="416"/>
      <c r="C12" s="417"/>
      <c r="D12" s="255" t="s">
        <v>51</v>
      </c>
      <c r="E12" s="256">
        <v>44547</v>
      </c>
      <c r="F12" s="257" t="s">
        <v>41</v>
      </c>
      <c r="G12" s="224" t="s">
        <v>42</v>
      </c>
      <c r="H12" s="224" t="s">
        <v>43</v>
      </c>
      <c r="I12" s="257">
        <v>44</v>
      </c>
      <c r="J12" s="257">
        <v>18.2</v>
      </c>
      <c r="K12" s="258">
        <v>0.7</v>
      </c>
      <c r="L12" s="257">
        <v>148</v>
      </c>
      <c r="M12" s="257">
        <v>134</v>
      </c>
      <c r="N12" s="224">
        <v>73</v>
      </c>
      <c r="O12" s="224">
        <v>61</v>
      </c>
      <c r="P12" s="224"/>
      <c r="Q12" s="224" t="s">
        <v>2916</v>
      </c>
      <c r="R12" s="224">
        <v>17535</v>
      </c>
      <c r="S12" s="260">
        <v>3221000000</v>
      </c>
      <c r="T12" s="222"/>
      <c r="U12" s="261" t="s">
        <v>50</v>
      </c>
    </row>
    <row r="13" spans="1:22" ht="15.75" customHeight="1">
      <c r="A13" s="223"/>
      <c r="B13" s="416"/>
      <c r="C13" s="419" t="s">
        <v>52</v>
      </c>
      <c r="D13" s="255" t="s">
        <v>53</v>
      </c>
      <c r="E13" s="256">
        <v>44547</v>
      </c>
      <c r="F13" s="257" t="s">
        <v>41</v>
      </c>
      <c r="G13" s="224" t="s">
        <v>42</v>
      </c>
      <c r="H13" s="224" t="s">
        <v>43</v>
      </c>
      <c r="I13" s="257">
        <v>22</v>
      </c>
      <c r="J13" s="257">
        <v>21</v>
      </c>
      <c r="K13" s="258">
        <v>2.7</v>
      </c>
      <c r="L13" s="257">
        <v>774</v>
      </c>
      <c r="M13" s="257">
        <v>707</v>
      </c>
      <c r="N13" s="224">
        <v>435</v>
      </c>
      <c r="O13" s="224">
        <v>272</v>
      </c>
      <c r="P13" s="224"/>
      <c r="Q13" s="224" t="s">
        <v>2917</v>
      </c>
      <c r="R13" s="224">
        <v>109788</v>
      </c>
      <c r="S13" s="260">
        <v>3221000000</v>
      </c>
      <c r="T13" s="222" t="s">
        <v>274</v>
      </c>
      <c r="U13" s="261" t="s">
        <v>50</v>
      </c>
    </row>
    <row r="14" spans="1:22" ht="15.75" customHeight="1">
      <c r="A14" s="223"/>
      <c r="B14" s="416"/>
      <c r="C14" s="416"/>
      <c r="D14" s="255" t="s">
        <v>54</v>
      </c>
      <c r="E14" s="256">
        <v>44547</v>
      </c>
      <c r="F14" s="257" t="s">
        <v>41</v>
      </c>
      <c r="G14" s="224" t="s">
        <v>46</v>
      </c>
      <c r="H14" s="224" t="s">
        <v>43</v>
      </c>
      <c r="I14" s="257">
        <v>47</v>
      </c>
      <c r="J14" s="257">
        <v>15</v>
      </c>
      <c r="K14" s="258">
        <v>1.7</v>
      </c>
      <c r="L14" s="257">
        <v>419</v>
      </c>
      <c r="M14" s="257">
        <v>376</v>
      </c>
      <c r="N14" s="224">
        <v>248</v>
      </c>
      <c r="O14" s="224">
        <v>128</v>
      </c>
      <c r="P14" s="224"/>
      <c r="Q14" s="224" t="s">
        <v>2918</v>
      </c>
      <c r="R14" s="224">
        <v>55073</v>
      </c>
      <c r="S14" s="260">
        <v>3221000000</v>
      </c>
      <c r="T14" s="222" t="s">
        <v>274</v>
      </c>
      <c r="U14" s="261" t="s">
        <v>44</v>
      </c>
    </row>
    <row r="15" spans="1:22" ht="15.75" customHeight="1">
      <c r="A15" s="223"/>
      <c r="B15" s="416"/>
      <c r="C15" s="417"/>
      <c r="D15" s="255" t="s">
        <v>54</v>
      </c>
      <c r="E15" s="256">
        <v>44547</v>
      </c>
      <c r="F15" s="257" t="s">
        <v>41</v>
      </c>
      <c r="G15" s="224" t="s">
        <v>46</v>
      </c>
      <c r="H15" s="224" t="s">
        <v>43</v>
      </c>
      <c r="I15" s="257">
        <v>35</v>
      </c>
      <c r="J15" s="257">
        <v>18</v>
      </c>
      <c r="K15" s="258">
        <v>2.5</v>
      </c>
      <c r="L15" s="257">
        <v>574</v>
      </c>
      <c r="M15" s="257">
        <v>511</v>
      </c>
      <c r="N15" s="224">
        <v>293</v>
      </c>
      <c r="O15" s="224">
        <v>218</v>
      </c>
      <c r="P15" s="224"/>
      <c r="Q15" s="224" t="s">
        <v>2919</v>
      </c>
      <c r="R15" s="224">
        <v>58597</v>
      </c>
      <c r="S15" s="260">
        <v>3221000000</v>
      </c>
      <c r="T15" s="222" t="s">
        <v>274</v>
      </c>
      <c r="U15" s="261" t="s">
        <v>50</v>
      </c>
    </row>
    <row r="16" spans="1:22" ht="15.75" customHeight="1">
      <c r="A16" s="223"/>
      <c r="B16" s="416"/>
      <c r="C16" s="419" t="s">
        <v>2595</v>
      </c>
      <c r="D16" s="255" t="s">
        <v>55</v>
      </c>
      <c r="E16" s="256">
        <v>44547</v>
      </c>
      <c r="F16" s="257" t="s">
        <v>41</v>
      </c>
      <c r="G16" s="224" t="s">
        <v>46</v>
      </c>
      <c r="H16" s="224" t="s">
        <v>43</v>
      </c>
      <c r="I16" s="257">
        <v>2</v>
      </c>
      <c r="J16" s="257">
        <v>14</v>
      </c>
      <c r="K16" s="258">
        <v>2.1</v>
      </c>
      <c r="L16" s="257">
        <v>452</v>
      </c>
      <c r="M16" s="257">
        <v>402</v>
      </c>
      <c r="N16" s="224">
        <v>262</v>
      </c>
      <c r="O16" s="224">
        <v>140</v>
      </c>
      <c r="P16" s="224"/>
      <c r="Q16" s="224" t="s">
        <v>2920</v>
      </c>
      <c r="R16" s="224">
        <v>52467</v>
      </c>
      <c r="S16" s="260">
        <v>3221000000</v>
      </c>
      <c r="T16" s="222" t="s">
        <v>274</v>
      </c>
      <c r="U16" s="261" t="s">
        <v>50</v>
      </c>
    </row>
    <row r="17" spans="1:21" ht="15.75" customHeight="1">
      <c r="A17" s="223"/>
      <c r="B17" s="416"/>
      <c r="C17" s="417"/>
      <c r="D17" s="255" t="s">
        <v>55</v>
      </c>
      <c r="E17" s="256">
        <v>44547</v>
      </c>
      <c r="F17" s="257" t="s">
        <v>41</v>
      </c>
      <c r="G17" s="224" t="s">
        <v>46</v>
      </c>
      <c r="H17" s="224" t="s">
        <v>43</v>
      </c>
      <c r="I17" s="257">
        <v>12</v>
      </c>
      <c r="J17" s="257">
        <v>28</v>
      </c>
      <c r="K17" s="258">
        <v>1.5</v>
      </c>
      <c r="L17" s="257">
        <v>287</v>
      </c>
      <c r="M17" s="257">
        <v>253</v>
      </c>
      <c r="N17" s="224">
        <v>139</v>
      </c>
      <c r="O17" s="224">
        <v>114</v>
      </c>
      <c r="P17" s="224"/>
      <c r="Q17" s="224" t="s">
        <v>2921</v>
      </c>
      <c r="R17" s="224">
        <v>25173</v>
      </c>
      <c r="S17" s="260">
        <v>3221000000</v>
      </c>
      <c r="T17" s="222" t="s">
        <v>274</v>
      </c>
      <c r="U17" s="261" t="s">
        <v>50</v>
      </c>
    </row>
    <row r="18" spans="1:21" ht="15.75" customHeight="1">
      <c r="A18" s="223"/>
      <c r="B18" s="416"/>
      <c r="C18" s="419" t="s">
        <v>56</v>
      </c>
      <c r="D18" s="255" t="s">
        <v>57</v>
      </c>
      <c r="E18" s="256">
        <v>44547</v>
      </c>
      <c r="F18" s="257" t="s">
        <v>58</v>
      </c>
      <c r="G18" s="224" t="s">
        <v>46</v>
      </c>
      <c r="H18" s="224" t="s">
        <v>43</v>
      </c>
      <c r="I18" s="257">
        <v>21</v>
      </c>
      <c r="J18" s="257">
        <v>15</v>
      </c>
      <c r="K18" s="258">
        <v>1.9</v>
      </c>
      <c r="L18" s="257">
        <v>475</v>
      </c>
      <c r="M18" s="257">
        <v>424</v>
      </c>
      <c r="N18" s="224">
        <v>331</v>
      </c>
      <c r="O18" s="224">
        <v>93</v>
      </c>
      <c r="P18" s="224"/>
      <c r="Q18" s="224" t="s">
        <v>2922</v>
      </c>
      <c r="R18" s="224">
        <v>70394</v>
      </c>
      <c r="S18" s="260">
        <v>3221000000</v>
      </c>
      <c r="T18" s="222" t="s">
        <v>274</v>
      </c>
      <c r="U18" s="261" t="s">
        <v>59</v>
      </c>
    </row>
    <row r="19" spans="1:21" ht="15.75" customHeight="1">
      <c r="A19" s="223"/>
      <c r="B19" s="416"/>
      <c r="C19" s="416"/>
      <c r="D19" s="255" t="s">
        <v>57</v>
      </c>
      <c r="E19" s="256">
        <v>44547</v>
      </c>
      <c r="F19" s="257" t="s">
        <v>58</v>
      </c>
      <c r="G19" s="224" t="s">
        <v>46</v>
      </c>
      <c r="H19" s="224" t="s">
        <v>43</v>
      </c>
      <c r="I19" s="257">
        <v>34</v>
      </c>
      <c r="J19" s="257">
        <v>10</v>
      </c>
      <c r="K19" s="258">
        <v>1.9</v>
      </c>
      <c r="L19" s="257">
        <v>501</v>
      </c>
      <c r="M19" s="257">
        <v>442</v>
      </c>
      <c r="N19" s="224">
        <v>277</v>
      </c>
      <c r="O19" s="224">
        <v>165</v>
      </c>
      <c r="P19" s="224"/>
      <c r="Q19" s="224" t="s">
        <v>2923</v>
      </c>
      <c r="R19" s="224">
        <v>51233</v>
      </c>
      <c r="S19" s="260">
        <v>3221000000</v>
      </c>
      <c r="T19" s="222" t="s">
        <v>274</v>
      </c>
      <c r="U19" s="261" t="s">
        <v>59</v>
      </c>
    </row>
    <row r="20" spans="1:21" ht="15.75" customHeight="1">
      <c r="A20" s="223"/>
      <c r="B20" s="416"/>
      <c r="C20" s="416"/>
      <c r="D20" s="255" t="s">
        <v>60</v>
      </c>
      <c r="E20" s="256">
        <v>44547</v>
      </c>
      <c r="F20" s="257" t="s">
        <v>58</v>
      </c>
      <c r="G20" s="224" t="s">
        <v>42</v>
      </c>
      <c r="H20" s="224" t="s">
        <v>43</v>
      </c>
      <c r="I20" s="257">
        <v>45</v>
      </c>
      <c r="J20" s="257">
        <v>25</v>
      </c>
      <c r="K20" s="258">
        <v>0.3</v>
      </c>
      <c r="L20" s="257">
        <v>100</v>
      </c>
      <c r="M20" s="257">
        <v>89</v>
      </c>
      <c r="N20" s="224">
        <v>32</v>
      </c>
      <c r="O20" s="224">
        <v>57</v>
      </c>
      <c r="P20" s="224"/>
      <c r="Q20" s="224" t="s">
        <v>2924</v>
      </c>
      <c r="R20" s="224">
        <v>6960</v>
      </c>
      <c r="S20" s="260">
        <v>3221000000</v>
      </c>
      <c r="T20" s="222" t="s">
        <v>274</v>
      </c>
      <c r="U20" s="261" t="s">
        <v>59</v>
      </c>
    </row>
    <row r="21" spans="1:21" ht="15.75" customHeight="1">
      <c r="A21" s="223"/>
      <c r="B21" s="417"/>
      <c r="C21" s="417"/>
      <c r="D21" s="255" t="s">
        <v>60</v>
      </c>
      <c r="E21" s="256">
        <v>44547</v>
      </c>
      <c r="F21" s="257" t="s">
        <v>58</v>
      </c>
      <c r="G21" s="224" t="s">
        <v>42</v>
      </c>
      <c r="H21" s="224" t="s">
        <v>43</v>
      </c>
      <c r="I21" s="257">
        <v>46</v>
      </c>
      <c r="J21" s="257">
        <v>18</v>
      </c>
      <c r="K21" s="258">
        <v>0.9</v>
      </c>
      <c r="L21" s="257">
        <v>171</v>
      </c>
      <c r="M21" s="257">
        <v>153</v>
      </c>
      <c r="N21" s="224">
        <v>118</v>
      </c>
      <c r="O21" s="224">
        <v>35</v>
      </c>
      <c r="P21" s="224"/>
      <c r="Q21" s="224" t="s">
        <v>2925</v>
      </c>
      <c r="R21" s="224">
        <v>25262</v>
      </c>
      <c r="S21" s="260">
        <v>3221000000</v>
      </c>
      <c r="T21" s="222" t="s">
        <v>274</v>
      </c>
      <c r="U21" s="261" t="s">
        <v>59</v>
      </c>
    </row>
    <row r="22" spans="1:21" ht="15.75" customHeight="1">
      <c r="A22" s="221"/>
      <c r="B22" s="223"/>
      <c r="C22" s="224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4"/>
      <c r="P22" s="224"/>
      <c r="Q22" s="223"/>
      <c r="R22" s="223"/>
      <c r="S22" s="223"/>
      <c r="T22" s="223"/>
      <c r="U22" s="223"/>
    </row>
    <row r="23" spans="1:21" ht="15.75" customHeight="1">
      <c r="A23" s="425" t="s">
        <v>24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7"/>
    </row>
    <row r="24" spans="1:21" ht="20.25" customHeight="1">
      <c r="A24" s="223"/>
      <c r="B24" s="415" t="s">
        <v>38</v>
      </c>
      <c r="C24" s="224" t="s">
        <v>39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4"/>
      <c r="P24" s="224"/>
      <c r="Q24" s="223"/>
      <c r="R24" s="223"/>
      <c r="S24" s="223"/>
      <c r="T24" s="223"/>
      <c r="U24" s="223"/>
    </row>
    <row r="25" spans="1:21" ht="20.25" customHeight="1">
      <c r="A25" s="223"/>
      <c r="B25" s="416"/>
      <c r="C25" s="224" t="s">
        <v>48</v>
      </c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4"/>
      <c r="P25" s="224"/>
      <c r="Q25" s="223"/>
      <c r="R25" s="223"/>
      <c r="S25" s="223"/>
      <c r="T25" s="223"/>
      <c r="U25" s="223"/>
    </row>
    <row r="26" spans="1:21" ht="18" customHeight="1">
      <c r="A26" s="223"/>
      <c r="B26" s="416"/>
      <c r="C26" s="224" t="s">
        <v>52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4"/>
      <c r="P26" s="224"/>
      <c r="Q26" s="223"/>
      <c r="R26" s="223"/>
      <c r="S26" s="223"/>
      <c r="T26" s="223"/>
      <c r="U26" s="223"/>
    </row>
    <row r="27" spans="1:21" ht="19.5" customHeight="1">
      <c r="A27" s="223"/>
      <c r="B27" s="416"/>
      <c r="C27" s="224" t="s">
        <v>2595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4"/>
      <c r="P27" s="224"/>
      <c r="Q27" s="223"/>
      <c r="R27" s="223"/>
      <c r="S27" s="223"/>
      <c r="T27" s="223"/>
      <c r="U27" s="223"/>
    </row>
    <row r="28" spans="1:21" ht="19.5" customHeight="1">
      <c r="A28" s="223"/>
      <c r="B28" s="416"/>
      <c r="C28" s="224" t="s">
        <v>56</v>
      </c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4"/>
      <c r="P28" s="224"/>
      <c r="Q28" s="223"/>
      <c r="R28" s="223"/>
      <c r="S28" s="223"/>
      <c r="T28" s="223"/>
      <c r="U28" s="223"/>
    </row>
    <row r="29" spans="1:21" ht="15.75" customHeight="1">
      <c r="A29" s="223"/>
      <c r="B29" s="416"/>
      <c r="C29" s="224" t="s">
        <v>61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4"/>
      <c r="P29" s="224"/>
      <c r="Q29" s="223"/>
      <c r="R29" s="223"/>
      <c r="S29" s="223"/>
      <c r="T29" s="223"/>
      <c r="U29" s="223"/>
    </row>
    <row r="30" spans="1:21" ht="15.75" customHeight="1">
      <c r="A30" s="223"/>
      <c r="B30" s="416"/>
      <c r="C30" s="224" t="s">
        <v>62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224"/>
      <c r="Q30" s="223"/>
      <c r="R30" s="223"/>
      <c r="S30" s="223"/>
      <c r="T30" s="223"/>
      <c r="U30" s="223"/>
    </row>
    <row r="31" spans="1:21" ht="15.75" customHeight="1">
      <c r="A31" s="223"/>
      <c r="B31" s="417"/>
      <c r="C31" s="224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4"/>
      <c r="P31" s="224"/>
      <c r="Q31" s="223"/>
      <c r="R31" s="223"/>
      <c r="S31" s="223"/>
      <c r="T31" s="223"/>
      <c r="U31" s="223"/>
    </row>
    <row r="32" spans="1:21" ht="15.75" customHeight="1">
      <c r="A32" s="425" t="s">
        <v>25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7"/>
    </row>
    <row r="33" spans="1:21" ht="25.5" customHeight="1">
      <c r="A33" s="221"/>
      <c r="B33" s="418" t="s">
        <v>38</v>
      </c>
      <c r="C33" s="233" t="s">
        <v>39</v>
      </c>
      <c r="D33" s="223"/>
      <c r="E33" s="223"/>
      <c r="F33" s="223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1:21" ht="15.75" customHeight="1">
      <c r="A34" s="221"/>
      <c r="B34" s="416"/>
      <c r="C34" s="224" t="s">
        <v>48</v>
      </c>
      <c r="D34" s="223"/>
      <c r="E34" s="223"/>
      <c r="F34" s="223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1:21" ht="15.75" customHeight="1">
      <c r="A35" s="221"/>
      <c r="B35" s="416"/>
      <c r="C35" s="224" t="s">
        <v>52</v>
      </c>
      <c r="D35" s="223"/>
      <c r="E35" s="223"/>
      <c r="F35" s="223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1:21" ht="15.75" customHeight="1">
      <c r="A36" s="221"/>
      <c r="B36" s="416"/>
      <c r="C36" s="419" t="s">
        <v>2595</v>
      </c>
      <c r="D36" s="255" t="s">
        <v>63</v>
      </c>
      <c r="E36" s="262">
        <v>44571</v>
      </c>
      <c r="F36" s="224" t="s">
        <v>41</v>
      </c>
      <c r="G36" s="224" t="s">
        <v>64</v>
      </c>
      <c r="H36" s="224" t="s">
        <v>43</v>
      </c>
      <c r="I36" s="224">
        <v>51</v>
      </c>
      <c r="J36" s="224">
        <v>23</v>
      </c>
      <c r="K36" s="224">
        <v>5.2</v>
      </c>
      <c r="L36" s="224">
        <v>70</v>
      </c>
      <c r="M36" s="224">
        <v>0</v>
      </c>
      <c r="N36" s="224">
        <v>0</v>
      </c>
      <c r="O36" s="224">
        <v>0</v>
      </c>
      <c r="P36" s="224"/>
      <c r="Q36" s="224" t="s">
        <v>2926</v>
      </c>
      <c r="R36" s="224">
        <v>0</v>
      </c>
      <c r="S36" s="260">
        <v>3221000000</v>
      </c>
      <c r="T36" s="222" t="s">
        <v>274</v>
      </c>
      <c r="U36" s="257" t="s">
        <v>50</v>
      </c>
    </row>
    <row r="37" spans="1:21" ht="15.75" customHeight="1">
      <c r="A37" s="221"/>
      <c r="B37" s="416"/>
      <c r="C37" s="417"/>
      <c r="D37" s="255" t="s">
        <v>63</v>
      </c>
      <c r="E37" s="262">
        <v>44571</v>
      </c>
      <c r="F37" s="224" t="s">
        <v>41</v>
      </c>
      <c r="G37" s="224" t="s">
        <v>64</v>
      </c>
      <c r="H37" s="224" t="s">
        <v>43</v>
      </c>
      <c r="I37" s="224">
        <v>51</v>
      </c>
      <c r="J37" s="224">
        <v>38</v>
      </c>
      <c r="K37" s="224">
        <v>4.8</v>
      </c>
      <c r="L37" s="224">
        <v>67</v>
      </c>
      <c r="M37" s="224">
        <v>0</v>
      </c>
      <c r="N37" s="224">
        <v>0</v>
      </c>
      <c r="O37" s="224">
        <v>0</v>
      </c>
      <c r="P37" s="224"/>
      <c r="Q37" s="224" t="s">
        <v>2927</v>
      </c>
      <c r="R37" s="224">
        <v>0</v>
      </c>
      <c r="S37" s="260">
        <v>3221000000</v>
      </c>
      <c r="T37" s="225"/>
      <c r="U37" s="257" t="s">
        <v>50</v>
      </c>
    </row>
    <row r="38" spans="1:21" ht="15.75" customHeight="1">
      <c r="A38" s="221"/>
      <c r="B38" s="416"/>
      <c r="C38" s="224" t="s">
        <v>56</v>
      </c>
      <c r="D38" s="223"/>
      <c r="E38" s="223"/>
      <c r="F38" s="223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.75" customHeight="1">
      <c r="A39" s="221"/>
      <c r="B39" s="416"/>
      <c r="C39" s="224" t="s">
        <v>61</v>
      </c>
      <c r="D39" s="223"/>
      <c r="E39" s="223"/>
      <c r="F39" s="223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 customHeight="1">
      <c r="A40" s="221"/>
      <c r="B40" s="416"/>
      <c r="C40" s="224" t="s">
        <v>62</v>
      </c>
      <c r="D40" s="223"/>
      <c r="E40" s="223"/>
      <c r="F40" s="223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 customHeight="1">
      <c r="A41" s="221"/>
      <c r="B41" s="417"/>
      <c r="C41" s="224"/>
      <c r="D41" s="223"/>
      <c r="E41" s="223"/>
      <c r="F41" s="223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.75" customHeight="1">
      <c r="A42" s="226" t="s">
        <v>65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7"/>
    </row>
    <row r="43" spans="1:21" ht="21.75" customHeight="1">
      <c r="A43" s="223"/>
      <c r="B43" s="415" t="s">
        <v>38</v>
      </c>
      <c r="C43" s="224" t="s">
        <v>39</v>
      </c>
      <c r="D43" s="223"/>
      <c r="E43" s="223"/>
      <c r="F43" s="223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22.5" customHeight="1">
      <c r="A44" s="223"/>
      <c r="B44" s="416"/>
      <c r="C44" s="224" t="s">
        <v>48</v>
      </c>
      <c r="D44" s="223"/>
      <c r="E44" s="223"/>
      <c r="F44" s="223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24" customHeight="1">
      <c r="A45" s="223"/>
      <c r="B45" s="416"/>
      <c r="C45" s="224" t="s">
        <v>52</v>
      </c>
      <c r="D45" s="223"/>
      <c r="E45" s="223"/>
      <c r="F45" s="223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20.25" customHeight="1">
      <c r="A46" s="223"/>
      <c r="B46" s="416"/>
      <c r="C46" s="224" t="s">
        <v>2595</v>
      </c>
      <c r="D46" s="255" t="s">
        <v>66</v>
      </c>
      <c r="E46" s="263">
        <v>44571</v>
      </c>
      <c r="F46" s="233" t="s">
        <v>41</v>
      </c>
      <c r="G46" s="233" t="s">
        <v>67</v>
      </c>
      <c r="H46" s="233" t="s">
        <v>43</v>
      </c>
      <c r="I46" s="233">
        <v>39</v>
      </c>
      <c r="J46" s="233">
        <v>16</v>
      </c>
      <c r="K46" s="233">
        <v>4.4000000000000004</v>
      </c>
      <c r="L46" s="233">
        <v>68</v>
      </c>
      <c r="M46" s="233">
        <v>0</v>
      </c>
      <c r="N46" s="233">
        <v>0</v>
      </c>
      <c r="O46" s="233">
        <v>0</v>
      </c>
      <c r="P46" s="233"/>
      <c r="Q46" s="233" t="s">
        <v>2928</v>
      </c>
      <c r="R46" s="224">
        <v>0</v>
      </c>
      <c r="S46" s="260">
        <v>3221000000</v>
      </c>
      <c r="T46" s="260"/>
      <c r="U46" s="257" t="s">
        <v>50</v>
      </c>
    </row>
    <row r="47" spans="1:21" ht="18.75" customHeight="1">
      <c r="A47" s="223"/>
      <c r="B47" s="416"/>
      <c r="C47" s="224" t="s">
        <v>56</v>
      </c>
      <c r="D47" s="223"/>
      <c r="E47" s="223"/>
      <c r="F47" s="223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</row>
    <row r="48" spans="1:21" ht="18.75" customHeight="1">
      <c r="A48" s="223"/>
      <c r="B48" s="416"/>
      <c r="C48" s="224" t="s">
        <v>61</v>
      </c>
      <c r="D48" s="223"/>
      <c r="E48" s="223"/>
      <c r="F48" s="223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</row>
    <row r="49" spans="1:21" ht="18.75" customHeight="1">
      <c r="A49" s="223"/>
      <c r="B49" s="417"/>
      <c r="C49" s="224" t="s">
        <v>62</v>
      </c>
      <c r="D49" s="223"/>
      <c r="E49" s="223"/>
      <c r="F49" s="223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</row>
    <row r="50" spans="1:21" ht="15.75" customHeight="1">
      <c r="A50" s="223"/>
      <c r="B50" s="223"/>
      <c r="C50" s="224"/>
      <c r="D50" s="223"/>
      <c r="E50" s="223"/>
      <c r="F50" s="223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</row>
    <row r="51" spans="1:21" ht="15.75" customHeight="1">
      <c r="A51" s="425" t="s">
        <v>68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32"/>
      <c r="T51" s="432"/>
      <c r="U51" s="427"/>
    </row>
    <row r="52" spans="1:21" ht="15.75" customHeight="1">
      <c r="A52" s="223"/>
      <c r="B52" s="415" t="s">
        <v>69</v>
      </c>
      <c r="C52" s="419" t="s">
        <v>39</v>
      </c>
      <c r="D52" s="255" t="s">
        <v>70</v>
      </c>
      <c r="E52" s="262">
        <v>44565</v>
      </c>
      <c r="F52" s="224">
        <v>2</v>
      </c>
      <c r="G52" s="224" t="s">
        <v>71</v>
      </c>
      <c r="H52" s="224" t="s">
        <v>43</v>
      </c>
      <c r="I52" s="224">
        <v>22</v>
      </c>
      <c r="J52" s="224">
        <v>17</v>
      </c>
      <c r="K52" s="224">
        <v>4.5</v>
      </c>
      <c r="L52" s="224">
        <v>169</v>
      </c>
      <c r="M52" s="224">
        <v>122</v>
      </c>
      <c r="N52" s="224">
        <v>44</v>
      </c>
      <c r="O52" s="224">
        <v>78</v>
      </c>
      <c r="P52" s="224"/>
      <c r="Q52" s="224" t="s">
        <v>2929</v>
      </c>
      <c r="R52" s="264">
        <v>3698</v>
      </c>
      <c r="S52" s="265">
        <v>3221000000</v>
      </c>
      <c r="T52" s="222" t="s">
        <v>274</v>
      </c>
      <c r="U52" s="266" t="s">
        <v>59</v>
      </c>
    </row>
    <row r="53" spans="1:21" ht="15.75" customHeight="1">
      <c r="A53" s="223"/>
      <c r="B53" s="416"/>
      <c r="C53" s="417"/>
      <c r="D53" s="255" t="s">
        <v>70</v>
      </c>
      <c r="E53" s="262">
        <v>44565</v>
      </c>
      <c r="F53" s="224">
        <v>2</v>
      </c>
      <c r="G53" s="224" t="s">
        <v>71</v>
      </c>
      <c r="H53" s="224" t="s">
        <v>43</v>
      </c>
      <c r="I53" s="224">
        <v>37</v>
      </c>
      <c r="J53" s="224">
        <v>5</v>
      </c>
      <c r="K53" s="267">
        <v>17</v>
      </c>
      <c r="L53" s="224">
        <v>1023</v>
      </c>
      <c r="M53" s="224">
        <v>804</v>
      </c>
      <c r="N53" s="224">
        <v>257</v>
      </c>
      <c r="O53" s="224">
        <v>547</v>
      </c>
      <c r="P53" s="224"/>
      <c r="Q53" s="224" t="s">
        <v>2930</v>
      </c>
      <c r="R53" s="264">
        <v>23544</v>
      </c>
      <c r="S53" s="265">
        <v>3221000000</v>
      </c>
      <c r="T53" s="222" t="s">
        <v>274</v>
      </c>
      <c r="U53" s="266" t="s">
        <v>59</v>
      </c>
    </row>
    <row r="54" spans="1:21" ht="15.75" customHeight="1">
      <c r="A54" s="223"/>
      <c r="B54" s="416"/>
      <c r="C54" s="419" t="s">
        <v>48</v>
      </c>
      <c r="D54" s="255" t="s">
        <v>72</v>
      </c>
      <c r="E54" s="262">
        <v>44565</v>
      </c>
      <c r="F54" s="224" t="s">
        <v>41</v>
      </c>
      <c r="G54" s="224" t="s">
        <v>71</v>
      </c>
      <c r="H54" s="224" t="s">
        <v>43</v>
      </c>
      <c r="I54" s="224">
        <v>5</v>
      </c>
      <c r="J54" s="224">
        <v>3</v>
      </c>
      <c r="K54" s="224">
        <v>18.2</v>
      </c>
      <c r="L54" s="224">
        <v>1046</v>
      </c>
      <c r="M54" s="224">
        <v>897</v>
      </c>
      <c r="N54" s="224">
        <v>248</v>
      </c>
      <c r="O54" s="224">
        <v>649</v>
      </c>
      <c r="P54" s="224"/>
      <c r="Q54" s="224" t="s">
        <v>2931</v>
      </c>
      <c r="R54" s="264">
        <v>24589</v>
      </c>
      <c r="S54" s="265">
        <v>3221000000</v>
      </c>
      <c r="T54" s="222" t="s">
        <v>274</v>
      </c>
      <c r="U54" s="266" t="s">
        <v>50</v>
      </c>
    </row>
    <row r="55" spans="1:21" ht="15.75" customHeight="1">
      <c r="A55" s="223"/>
      <c r="B55" s="416"/>
      <c r="C55" s="416"/>
      <c r="D55" s="255" t="s">
        <v>72</v>
      </c>
      <c r="E55" s="262">
        <v>44565</v>
      </c>
      <c r="F55" s="224" t="s">
        <v>41</v>
      </c>
      <c r="G55" s="224" t="s">
        <v>71</v>
      </c>
      <c r="H55" s="224" t="s">
        <v>43</v>
      </c>
      <c r="I55" s="224">
        <v>7</v>
      </c>
      <c r="J55" s="224">
        <v>8</v>
      </c>
      <c r="K55" s="224">
        <v>2.8</v>
      </c>
      <c r="L55" s="224">
        <v>221</v>
      </c>
      <c r="M55" s="224">
        <v>178</v>
      </c>
      <c r="N55" s="224">
        <v>43</v>
      </c>
      <c r="O55" s="224">
        <v>135</v>
      </c>
      <c r="P55" s="224"/>
      <c r="Q55" s="224" t="s">
        <v>2932</v>
      </c>
      <c r="R55" s="264">
        <v>4277</v>
      </c>
      <c r="S55" s="265">
        <v>3221000000</v>
      </c>
      <c r="T55" s="222" t="s">
        <v>274</v>
      </c>
      <c r="U55" s="266" t="s">
        <v>50</v>
      </c>
    </row>
    <row r="56" spans="1:21" ht="15.75" customHeight="1">
      <c r="A56" s="223"/>
      <c r="B56" s="416"/>
      <c r="C56" s="416"/>
      <c r="D56" s="255" t="s">
        <v>72</v>
      </c>
      <c r="E56" s="262">
        <v>44565</v>
      </c>
      <c r="F56" s="224" t="s">
        <v>41</v>
      </c>
      <c r="G56" s="224" t="s">
        <v>71</v>
      </c>
      <c r="H56" s="224" t="s">
        <v>43</v>
      </c>
      <c r="I56" s="224">
        <v>8</v>
      </c>
      <c r="J56" s="224">
        <v>3</v>
      </c>
      <c r="K56" s="224">
        <v>3</v>
      </c>
      <c r="L56" s="224">
        <v>182</v>
      </c>
      <c r="M56" s="224">
        <v>159</v>
      </c>
      <c r="N56" s="224">
        <v>42</v>
      </c>
      <c r="O56" s="224">
        <v>117</v>
      </c>
      <c r="P56" s="224"/>
      <c r="Q56" s="224" t="s">
        <v>2933</v>
      </c>
      <c r="R56" s="264">
        <v>4461</v>
      </c>
      <c r="S56" s="265">
        <v>3221000000</v>
      </c>
      <c r="T56" s="222"/>
      <c r="U56" s="266" t="s">
        <v>50</v>
      </c>
    </row>
    <row r="57" spans="1:21" ht="15.75" customHeight="1">
      <c r="A57" s="223"/>
      <c r="B57" s="416"/>
      <c r="C57" s="416"/>
      <c r="D57" s="255" t="s">
        <v>72</v>
      </c>
      <c r="E57" s="262">
        <v>44565</v>
      </c>
      <c r="F57" s="224" t="s">
        <v>41</v>
      </c>
      <c r="G57" s="224" t="s">
        <v>71</v>
      </c>
      <c r="H57" s="224" t="s">
        <v>43</v>
      </c>
      <c r="I57" s="224">
        <v>23</v>
      </c>
      <c r="J57" s="224">
        <v>8</v>
      </c>
      <c r="K57" s="224">
        <v>4.0999999999999996</v>
      </c>
      <c r="L57" s="224">
        <v>318</v>
      </c>
      <c r="M57" s="224">
        <v>254</v>
      </c>
      <c r="N57" s="224">
        <v>46</v>
      </c>
      <c r="O57" s="224">
        <v>208</v>
      </c>
      <c r="P57" s="224"/>
      <c r="Q57" s="224" t="s">
        <v>2934</v>
      </c>
      <c r="R57" s="264">
        <v>4849</v>
      </c>
      <c r="S57" s="265">
        <v>3221000000</v>
      </c>
      <c r="T57" s="222" t="s">
        <v>274</v>
      </c>
      <c r="U57" s="266" t="s">
        <v>50</v>
      </c>
    </row>
    <row r="58" spans="1:21" ht="15.75" customHeight="1">
      <c r="A58" s="223"/>
      <c r="B58" s="416"/>
      <c r="C58" s="416"/>
      <c r="D58" s="255" t="s">
        <v>72</v>
      </c>
      <c r="E58" s="262">
        <v>44565</v>
      </c>
      <c r="F58" s="224" t="s">
        <v>41</v>
      </c>
      <c r="G58" s="224" t="s">
        <v>71</v>
      </c>
      <c r="H58" s="224" t="s">
        <v>43</v>
      </c>
      <c r="I58" s="224">
        <v>24</v>
      </c>
      <c r="J58" s="224">
        <v>31</v>
      </c>
      <c r="K58" s="224">
        <v>4.9000000000000004</v>
      </c>
      <c r="L58" s="224">
        <v>256</v>
      </c>
      <c r="M58" s="224">
        <v>222</v>
      </c>
      <c r="N58" s="224">
        <v>106</v>
      </c>
      <c r="O58" s="224">
        <v>116</v>
      </c>
      <c r="P58" s="224"/>
      <c r="Q58" s="224" t="s">
        <v>2935</v>
      </c>
      <c r="R58" s="264">
        <v>9802</v>
      </c>
      <c r="S58" s="265">
        <v>3221000000</v>
      </c>
      <c r="T58" s="222"/>
      <c r="U58" s="266" t="s">
        <v>50</v>
      </c>
    </row>
    <row r="59" spans="1:21" ht="15.75" customHeight="1">
      <c r="A59" s="223"/>
      <c r="B59" s="416"/>
      <c r="C59" s="416"/>
      <c r="D59" s="255" t="s">
        <v>72</v>
      </c>
      <c r="E59" s="262">
        <v>44565</v>
      </c>
      <c r="F59" s="224" t="s">
        <v>41</v>
      </c>
      <c r="G59" s="224" t="s">
        <v>71</v>
      </c>
      <c r="H59" s="224" t="s">
        <v>43</v>
      </c>
      <c r="I59" s="224">
        <v>26</v>
      </c>
      <c r="J59" s="224">
        <v>8</v>
      </c>
      <c r="K59" s="224">
        <v>0.7</v>
      </c>
      <c r="L59" s="224">
        <v>50</v>
      </c>
      <c r="M59" s="224">
        <v>43</v>
      </c>
      <c r="N59" s="224">
        <v>11</v>
      </c>
      <c r="O59" s="224">
        <v>32</v>
      </c>
      <c r="P59" s="224"/>
      <c r="Q59" s="224" t="s">
        <v>2936</v>
      </c>
      <c r="R59" s="264">
        <v>1043</v>
      </c>
      <c r="S59" s="265">
        <v>3221000000</v>
      </c>
      <c r="T59" s="222" t="s">
        <v>274</v>
      </c>
      <c r="U59" s="266" t="s">
        <v>50</v>
      </c>
    </row>
    <row r="60" spans="1:21" ht="15.75" customHeight="1">
      <c r="A60" s="223"/>
      <c r="B60" s="416"/>
      <c r="C60" s="416"/>
      <c r="D60" s="255" t="s">
        <v>72</v>
      </c>
      <c r="E60" s="262">
        <v>44565</v>
      </c>
      <c r="F60" s="224" t="s">
        <v>41</v>
      </c>
      <c r="G60" s="224" t="s">
        <v>71</v>
      </c>
      <c r="H60" s="224" t="s">
        <v>43</v>
      </c>
      <c r="I60" s="224">
        <v>34</v>
      </c>
      <c r="J60" s="224">
        <v>14</v>
      </c>
      <c r="K60" s="224">
        <v>5.2</v>
      </c>
      <c r="L60" s="224">
        <v>311</v>
      </c>
      <c r="M60" s="224">
        <v>261</v>
      </c>
      <c r="N60" s="224">
        <v>67</v>
      </c>
      <c r="O60" s="224">
        <v>194</v>
      </c>
      <c r="P60" s="224"/>
      <c r="Q60" s="224" t="s">
        <v>2937</v>
      </c>
      <c r="R60" s="264">
        <v>6698</v>
      </c>
      <c r="S60" s="265">
        <v>3221000000</v>
      </c>
      <c r="T60" s="222" t="s">
        <v>274</v>
      </c>
      <c r="U60" s="266" t="s">
        <v>50</v>
      </c>
    </row>
    <row r="61" spans="1:21" ht="15.75" customHeight="1">
      <c r="A61" s="223"/>
      <c r="B61" s="416"/>
      <c r="C61" s="417"/>
      <c r="D61" s="255" t="s">
        <v>72</v>
      </c>
      <c r="E61" s="262">
        <v>44565</v>
      </c>
      <c r="F61" s="224" t="s">
        <v>41</v>
      </c>
      <c r="G61" s="224" t="s">
        <v>71</v>
      </c>
      <c r="H61" s="224" t="s">
        <v>43</v>
      </c>
      <c r="I61" s="224">
        <v>36</v>
      </c>
      <c r="J61" s="224">
        <v>30</v>
      </c>
      <c r="K61" s="224">
        <v>4.3</v>
      </c>
      <c r="L61" s="224">
        <v>316</v>
      </c>
      <c r="M61" s="224">
        <v>260</v>
      </c>
      <c r="N61" s="224">
        <v>46</v>
      </c>
      <c r="O61" s="224">
        <v>214</v>
      </c>
      <c r="P61" s="224"/>
      <c r="Q61" s="224" t="s">
        <v>2938</v>
      </c>
      <c r="R61" s="264">
        <v>4456</v>
      </c>
      <c r="S61" s="265">
        <v>3221000000</v>
      </c>
      <c r="T61" s="222" t="s">
        <v>274</v>
      </c>
      <c r="U61" s="266" t="s">
        <v>50</v>
      </c>
    </row>
    <row r="62" spans="1:21" ht="15.75" customHeight="1">
      <c r="A62" s="223"/>
      <c r="B62" s="416"/>
      <c r="C62" s="419" t="s">
        <v>52</v>
      </c>
      <c r="D62" s="255" t="s">
        <v>73</v>
      </c>
      <c r="E62" s="262">
        <v>44565</v>
      </c>
      <c r="F62" s="224" t="s">
        <v>41</v>
      </c>
      <c r="G62" s="224" t="s">
        <v>71</v>
      </c>
      <c r="H62" s="224" t="s">
        <v>43</v>
      </c>
      <c r="I62" s="224">
        <v>3</v>
      </c>
      <c r="J62" s="224">
        <v>6</v>
      </c>
      <c r="K62" s="224">
        <v>16.7</v>
      </c>
      <c r="L62" s="224">
        <v>892</v>
      </c>
      <c r="M62" s="224">
        <v>774</v>
      </c>
      <c r="N62" s="224">
        <v>217</v>
      </c>
      <c r="O62" s="224">
        <v>557</v>
      </c>
      <c r="P62" s="224"/>
      <c r="Q62" s="224" t="s">
        <v>2939</v>
      </c>
      <c r="R62" s="264">
        <v>20228</v>
      </c>
      <c r="S62" s="265">
        <v>3221000000</v>
      </c>
      <c r="T62" s="222" t="s">
        <v>274</v>
      </c>
      <c r="U62" s="266" t="s">
        <v>50</v>
      </c>
    </row>
    <row r="63" spans="1:21" ht="15.75" customHeight="1">
      <c r="A63" s="223"/>
      <c r="B63" s="416"/>
      <c r="C63" s="416"/>
      <c r="D63" s="255" t="s">
        <v>73</v>
      </c>
      <c r="E63" s="262">
        <v>44565</v>
      </c>
      <c r="F63" s="224" t="s">
        <v>41</v>
      </c>
      <c r="G63" s="224" t="s">
        <v>71</v>
      </c>
      <c r="H63" s="224" t="s">
        <v>43</v>
      </c>
      <c r="I63" s="224">
        <v>28</v>
      </c>
      <c r="J63" s="224">
        <v>15</v>
      </c>
      <c r="K63" s="224">
        <v>11.5</v>
      </c>
      <c r="L63" s="224">
        <v>576</v>
      </c>
      <c r="M63" s="224">
        <v>511</v>
      </c>
      <c r="N63" s="224">
        <v>131</v>
      </c>
      <c r="O63" s="224">
        <v>380</v>
      </c>
      <c r="P63" s="224"/>
      <c r="Q63" s="224" t="s">
        <v>2940</v>
      </c>
      <c r="R63" s="264">
        <v>13256</v>
      </c>
      <c r="S63" s="265">
        <v>3221000000</v>
      </c>
      <c r="T63" s="222" t="s">
        <v>274</v>
      </c>
      <c r="U63" s="266" t="s">
        <v>50</v>
      </c>
    </row>
    <row r="64" spans="1:21" ht="15.75" customHeight="1">
      <c r="A64" s="223"/>
      <c r="B64" s="416"/>
      <c r="C64" s="416"/>
      <c r="D64" s="255" t="s">
        <v>73</v>
      </c>
      <c r="E64" s="262">
        <v>44565</v>
      </c>
      <c r="F64" s="224" t="s">
        <v>41</v>
      </c>
      <c r="G64" s="224" t="s">
        <v>71</v>
      </c>
      <c r="H64" s="224" t="s">
        <v>43</v>
      </c>
      <c r="I64" s="224">
        <v>45</v>
      </c>
      <c r="J64" s="224">
        <v>8</v>
      </c>
      <c r="K64" s="224">
        <v>7.1</v>
      </c>
      <c r="L64" s="224">
        <v>359</v>
      </c>
      <c r="M64" s="224">
        <v>287</v>
      </c>
      <c r="N64" s="224">
        <v>141</v>
      </c>
      <c r="O64" s="224">
        <v>146</v>
      </c>
      <c r="P64" s="224"/>
      <c r="Q64" s="224" t="s">
        <v>2941</v>
      </c>
      <c r="R64" s="264">
        <v>12829</v>
      </c>
      <c r="S64" s="265">
        <v>3221000000</v>
      </c>
      <c r="T64" s="222" t="s">
        <v>274</v>
      </c>
      <c r="U64" s="266" t="s">
        <v>59</v>
      </c>
    </row>
    <row r="65" spans="1:21" ht="15.75" customHeight="1">
      <c r="A65" s="223"/>
      <c r="B65" s="416"/>
      <c r="C65" s="416"/>
      <c r="D65" s="255" t="s">
        <v>73</v>
      </c>
      <c r="E65" s="262">
        <v>44565</v>
      </c>
      <c r="F65" s="224" t="s">
        <v>74</v>
      </c>
      <c r="G65" s="224" t="s">
        <v>71</v>
      </c>
      <c r="H65" s="224" t="s">
        <v>43</v>
      </c>
      <c r="I65" s="224">
        <v>78</v>
      </c>
      <c r="J65" s="224">
        <v>19</v>
      </c>
      <c r="K65" s="224">
        <v>7.4</v>
      </c>
      <c r="L65" s="224">
        <v>256</v>
      </c>
      <c r="M65" s="224">
        <v>224</v>
      </c>
      <c r="N65" s="224">
        <v>42</v>
      </c>
      <c r="O65" s="224">
        <v>182</v>
      </c>
      <c r="P65" s="224"/>
      <c r="Q65" s="224" t="s">
        <v>2942</v>
      </c>
      <c r="R65" s="264">
        <v>4221</v>
      </c>
      <c r="S65" s="265">
        <v>3221000000</v>
      </c>
      <c r="T65" s="222" t="s">
        <v>274</v>
      </c>
      <c r="U65" s="266" t="s">
        <v>59</v>
      </c>
    </row>
    <row r="66" spans="1:21" ht="15.75" customHeight="1">
      <c r="A66" s="223"/>
      <c r="B66" s="416"/>
      <c r="C66" s="417"/>
      <c r="D66" s="255" t="s">
        <v>73</v>
      </c>
      <c r="E66" s="262">
        <v>44565</v>
      </c>
      <c r="F66" s="224">
        <v>3</v>
      </c>
      <c r="G66" s="224" t="s">
        <v>71</v>
      </c>
      <c r="H66" s="224" t="s">
        <v>43</v>
      </c>
      <c r="I66" s="224">
        <v>78</v>
      </c>
      <c r="J66" s="224">
        <v>23</v>
      </c>
      <c r="K66" s="224">
        <v>1.4</v>
      </c>
      <c r="L66" s="224">
        <v>66</v>
      </c>
      <c r="M66" s="224">
        <v>57</v>
      </c>
      <c r="N66" s="224">
        <v>11</v>
      </c>
      <c r="O66" s="224">
        <v>46</v>
      </c>
      <c r="P66" s="224"/>
      <c r="Q66" s="224" t="s">
        <v>2943</v>
      </c>
      <c r="R66" s="264">
        <v>1105</v>
      </c>
      <c r="S66" s="265">
        <v>3221000000</v>
      </c>
      <c r="T66" s="222" t="s">
        <v>274</v>
      </c>
      <c r="U66" s="266" t="s">
        <v>59</v>
      </c>
    </row>
    <row r="67" spans="1:21" ht="15.75" customHeight="1">
      <c r="A67" s="223"/>
      <c r="B67" s="416"/>
      <c r="C67" s="419" t="s">
        <v>2595</v>
      </c>
      <c r="D67" s="255" t="s">
        <v>75</v>
      </c>
      <c r="E67" s="262">
        <v>44565</v>
      </c>
      <c r="F67" s="224" t="s">
        <v>41</v>
      </c>
      <c r="G67" s="224" t="s">
        <v>71</v>
      </c>
      <c r="H67" s="224" t="s">
        <v>43</v>
      </c>
      <c r="I67" s="224">
        <v>41</v>
      </c>
      <c r="J67" s="224">
        <v>9</v>
      </c>
      <c r="K67" s="224">
        <v>12.4</v>
      </c>
      <c r="L67" s="224">
        <v>824</v>
      </c>
      <c r="M67" s="224">
        <v>712</v>
      </c>
      <c r="N67" s="224">
        <v>304</v>
      </c>
      <c r="O67" s="224">
        <v>408</v>
      </c>
      <c r="P67" s="224"/>
      <c r="Q67" s="224" t="s">
        <v>2944</v>
      </c>
      <c r="R67" s="264">
        <v>24488</v>
      </c>
      <c r="S67" s="265">
        <v>3221000000</v>
      </c>
      <c r="T67" s="222" t="s">
        <v>274</v>
      </c>
      <c r="U67" s="266" t="s">
        <v>50</v>
      </c>
    </row>
    <row r="68" spans="1:21" ht="15.75" customHeight="1">
      <c r="A68" s="223"/>
      <c r="B68" s="416"/>
      <c r="C68" s="416"/>
      <c r="D68" s="255" t="s">
        <v>75</v>
      </c>
      <c r="E68" s="262">
        <v>44565</v>
      </c>
      <c r="F68" s="224" t="s">
        <v>41</v>
      </c>
      <c r="G68" s="224" t="s">
        <v>71</v>
      </c>
      <c r="H68" s="224" t="s">
        <v>43</v>
      </c>
      <c r="I68" s="224">
        <v>50</v>
      </c>
      <c r="J68" s="224">
        <v>14</v>
      </c>
      <c r="K68" s="224">
        <v>9.6</v>
      </c>
      <c r="L68" s="224">
        <v>801</v>
      </c>
      <c r="M68" s="224">
        <v>689</v>
      </c>
      <c r="N68" s="224">
        <v>405</v>
      </c>
      <c r="O68" s="224">
        <v>284</v>
      </c>
      <c r="P68" s="224"/>
      <c r="Q68" s="224" t="s">
        <v>2945</v>
      </c>
      <c r="R68" s="264">
        <v>37397</v>
      </c>
      <c r="S68" s="265">
        <v>3221000000</v>
      </c>
      <c r="T68" s="222" t="s">
        <v>274</v>
      </c>
      <c r="U68" s="266" t="s">
        <v>50</v>
      </c>
    </row>
    <row r="69" spans="1:21" ht="15.75" customHeight="1">
      <c r="A69" s="223"/>
      <c r="B69" s="416"/>
      <c r="C69" s="416"/>
      <c r="D69" s="255" t="s">
        <v>75</v>
      </c>
      <c r="E69" s="262">
        <v>44565</v>
      </c>
      <c r="F69" s="224" t="s">
        <v>41</v>
      </c>
      <c r="G69" s="224" t="s">
        <v>71</v>
      </c>
      <c r="H69" s="224" t="s">
        <v>43</v>
      </c>
      <c r="I69" s="224">
        <v>58</v>
      </c>
      <c r="J69" s="224">
        <v>1</v>
      </c>
      <c r="K69" s="224">
        <v>22</v>
      </c>
      <c r="L69" s="224">
        <v>1186</v>
      </c>
      <c r="M69" s="224">
        <v>1011</v>
      </c>
      <c r="N69" s="224">
        <v>425</v>
      </c>
      <c r="O69" s="224">
        <v>566</v>
      </c>
      <c r="P69" s="224"/>
      <c r="Q69" s="224" t="s">
        <v>2946</v>
      </c>
      <c r="R69" s="264">
        <v>33812</v>
      </c>
      <c r="S69" s="268" t="s">
        <v>102</v>
      </c>
      <c r="T69" s="269" t="s">
        <v>274</v>
      </c>
      <c r="U69" s="266" t="s">
        <v>50</v>
      </c>
    </row>
    <row r="70" spans="1:21" ht="15.75" customHeight="1">
      <c r="A70" s="223"/>
      <c r="B70" s="416"/>
      <c r="C70" s="416"/>
      <c r="D70" s="270" t="s">
        <v>76</v>
      </c>
      <c r="E70" s="262">
        <v>44588</v>
      </c>
      <c r="F70" s="224" t="s">
        <v>41</v>
      </c>
      <c r="G70" s="224" t="s">
        <v>71</v>
      </c>
      <c r="H70" s="224" t="s">
        <v>43</v>
      </c>
      <c r="I70" s="224">
        <v>6</v>
      </c>
      <c r="J70" s="224">
        <v>2</v>
      </c>
      <c r="K70" s="224">
        <v>0.6</v>
      </c>
      <c r="L70" s="224">
        <v>47</v>
      </c>
      <c r="M70" s="224">
        <v>40</v>
      </c>
      <c r="N70" s="224">
        <v>25</v>
      </c>
      <c r="O70" s="224">
        <v>15</v>
      </c>
      <c r="P70" s="224"/>
      <c r="Q70" s="224" t="s">
        <v>2947</v>
      </c>
      <c r="R70" s="264">
        <v>1968</v>
      </c>
      <c r="S70" s="268" t="s">
        <v>102</v>
      </c>
      <c r="T70" s="269"/>
      <c r="U70" s="266" t="s">
        <v>50</v>
      </c>
    </row>
    <row r="71" spans="1:21" ht="15.75" customHeight="1">
      <c r="A71" s="223"/>
      <c r="B71" s="416"/>
      <c r="C71" s="417"/>
      <c r="D71" s="270" t="s">
        <v>76</v>
      </c>
      <c r="E71" s="262">
        <v>44588</v>
      </c>
      <c r="F71" s="224" t="s">
        <v>41</v>
      </c>
      <c r="G71" s="224" t="s">
        <v>71</v>
      </c>
      <c r="H71" s="224" t="s">
        <v>43</v>
      </c>
      <c r="I71" s="224">
        <v>10</v>
      </c>
      <c r="J71" s="224">
        <v>1</v>
      </c>
      <c r="K71" s="267">
        <v>3</v>
      </c>
      <c r="L71" s="224">
        <v>198</v>
      </c>
      <c r="M71" s="224">
        <v>158</v>
      </c>
      <c r="N71" s="224">
        <v>51</v>
      </c>
      <c r="O71" s="224">
        <v>107</v>
      </c>
      <c r="P71" s="224"/>
      <c r="Q71" s="224" t="s">
        <v>2948</v>
      </c>
      <c r="R71" s="264">
        <v>3601</v>
      </c>
      <c r="S71" s="268" t="s">
        <v>102</v>
      </c>
      <c r="T71" s="269" t="s">
        <v>274</v>
      </c>
      <c r="U71" s="266" t="s">
        <v>50</v>
      </c>
    </row>
    <row r="72" spans="1:21" ht="15.75" customHeight="1">
      <c r="A72" s="223"/>
      <c r="B72" s="416"/>
      <c r="C72" s="419" t="s">
        <v>56</v>
      </c>
      <c r="D72" s="255" t="s">
        <v>77</v>
      </c>
      <c r="E72" s="262">
        <v>44565</v>
      </c>
      <c r="F72" s="224" t="s">
        <v>58</v>
      </c>
      <c r="G72" s="224" t="s">
        <v>71</v>
      </c>
      <c r="H72" s="224" t="s">
        <v>43</v>
      </c>
      <c r="I72" s="224">
        <v>9</v>
      </c>
      <c r="J72" s="224">
        <v>35</v>
      </c>
      <c r="K72" s="224">
        <v>1.6</v>
      </c>
      <c r="L72" s="224">
        <v>53</v>
      </c>
      <c r="M72" s="224">
        <v>45</v>
      </c>
      <c r="N72" s="224">
        <v>21</v>
      </c>
      <c r="O72" s="224">
        <v>24</v>
      </c>
      <c r="P72" s="224"/>
      <c r="Q72" s="224" t="s">
        <v>2949</v>
      </c>
      <c r="R72" s="264">
        <v>1585</v>
      </c>
      <c r="S72" s="265">
        <v>3221000000</v>
      </c>
      <c r="T72" s="222" t="s">
        <v>274</v>
      </c>
      <c r="U72" s="266" t="s">
        <v>59</v>
      </c>
    </row>
    <row r="73" spans="1:21" ht="15.75" customHeight="1">
      <c r="A73" s="223"/>
      <c r="B73" s="416"/>
      <c r="C73" s="416"/>
      <c r="D73" s="255" t="s">
        <v>77</v>
      </c>
      <c r="E73" s="262">
        <v>44565</v>
      </c>
      <c r="F73" s="224" t="s">
        <v>58</v>
      </c>
      <c r="G73" s="224" t="s">
        <v>71</v>
      </c>
      <c r="H73" s="224" t="s">
        <v>43</v>
      </c>
      <c r="I73" s="224">
        <v>12</v>
      </c>
      <c r="J73" s="224">
        <v>37</v>
      </c>
      <c r="K73" s="224">
        <v>1.5</v>
      </c>
      <c r="L73" s="224">
        <v>131</v>
      </c>
      <c r="M73" s="224">
        <v>114</v>
      </c>
      <c r="N73" s="224">
        <v>58</v>
      </c>
      <c r="O73" s="224">
        <v>56</v>
      </c>
      <c r="P73" s="224"/>
      <c r="Q73" s="224" t="s">
        <v>2950</v>
      </c>
      <c r="R73" s="264">
        <v>4648</v>
      </c>
      <c r="S73" s="265">
        <v>3221000000</v>
      </c>
      <c r="T73" s="222"/>
      <c r="U73" s="266" t="s">
        <v>59</v>
      </c>
    </row>
    <row r="74" spans="1:21" ht="15.75" customHeight="1">
      <c r="A74" s="223"/>
      <c r="B74" s="416"/>
      <c r="C74" s="416"/>
      <c r="D74" s="255" t="s">
        <v>77</v>
      </c>
      <c r="E74" s="262">
        <v>44565</v>
      </c>
      <c r="F74" s="224" t="s">
        <v>58</v>
      </c>
      <c r="G74" s="224" t="s">
        <v>71</v>
      </c>
      <c r="H74" s="224" t="s">
        <v>43</v>
      </c>
      <c r="I74" s="224">
        <v>18</v>
      </c>
      <c r="J74" s="224">
        <v>9</v>
      </c>
      <c r="K74" s="224">
        <v>8.1999999999999993</v>
      </c>
      <c r="L74" s="224">
        <v>648</v>
      </c>
      <c r="M74" s="224">
        <v>550</v>
      </c>
      <c r="N74" s="224">
        <v>155</v>
      </c>
      <c r="O74" s="224">
        <v>395</v>
      </c>
      <c r="P74" s="224"/>
      <c r="Q74" s="224" t="s">
        <v>2951</v>
      </c>
      <c r="R74" s="264">
        <v>11588</v>
      </c>
      <c r="S74" s="265">
        <v>3221000000</v>
      </c>
      <c r="T74" s="222" t="s">
        <v>274</v>
      </c>
      <c r="U74" s="266" t="s">
        <v>59</v>
      </c>
    </row>
    <row r="75" spans="1:21" ht="15.75" customHeight="1">
      <c r="A75" s="223"/>
      <c r="B75" s="416"/>
      <c r="C75" s="416"/>
      <c r="D75" s="255" t="s">
        <v>77</v>
      </c>
      <c r="E75" s="262">
        <v>44565</v>
      </c>
      <c r="F75" s="224" t="s">
        <v>58</v>
      </c>
      <c r="G75" s="224" t="s">
        <v>71</v>
      </c>
      <c r="H75" s="224" t="s">
        <v>43</v>
      </c>
      <c r="I75" s="224">
        <v>49</v>
      </c>
      <c r="J75" s="224">
        <v>2</v>
      </c>
      <c r="K75" s="224">
        <v>4</v>
      </c>
      <c r="L75" s="224">
        <v>194</v>
      </c>
      <c r="M75" s="224">
        <v>166</v>
      </c>
      <c r="N75" s="224">
        <v>68</v>
      </c>
      <c r="O75" s="224">
        <v>98</v>
      </c>
      <c r="P75" s="224"/>
      <c r="Q75" s="224" t="s">
        <v>2952</v>
      </c>
      <c r="R75" s="264">
        <v>6100</v>
      </c>
      <c r="S75" s="265">
        <v>3221000000</v>
      </c>
      <c r="T75" s="222" t="s">
        <v>274</v>
      </c>
      <c r="U75" s="266" t="s">
        <v>59</v>
      </c>
    </row>
    <row r="76" spans="1:21" ht="15.75" customHeight="1">
      <c r="A76" s="223"/>
      <c r="B76" s="416"/>
      <c r="C76" s="416"/>
      <c r="D76" s="255" t="s">
        <v>77</v>
      </c>
      <c r="E76" s="262">
        <v>44565</v>
      </c>
      <c r="F76" s="224" t="s">
        <v>58</v>
      </c>
      <c r="G76" s="224" t="s">
        <v>71</v>
      </c>
      <c r="H76" s="224" t="s">
        <v>43</v>
      </c>
      <c r="I76" s="224">
        <v>55</v>
      </c>
      <c r="J76" s="224">
        <v>1</v>
      </c>
      <c r="K76" s="224">
        <v>3.1</v>
      </c>
      <c r="L76" s="224">
        <v>265</v>
      </c>
      <c r="M76" s="224">
        <v>233</v>
      </c>
      <c r="N76" s="224">
        <v>101</v>
      </c>
      <c r="O76" s="224">
        <v>132</v>
      </c>
      <c r="P76" s="224"/>
      <c r="Q76" s="224" t="s">
        <v>2953</v>
      </c>
      <c r="R76" s="264">
        <v>9072</v>
      </c>
      <c r="S76" s="265">
        <v>3221000000</v>
      </c>
      <c r="T76" s="222"/>
      <c r="U76" s="266" t="s">
        <v>59</v>
      </c>
    </row>
    <row r="77" spans="1:21" ht="15.75" customHeight="1">
      <c r="A77" s="223"/>
      <c r="B77" s="416"/>
      <c r="C77" s="416"/>
      <c r="D77" s="255" t="s">
        <v>77</v>
      </c>
      <c r="E77" s="262">
        <v>44565</v>
      </c>
      <c r="F77" s="224" t="s">
        <v>58</v>
      </c>
      <c r="G77" s="224" t="s">
        <v>71</v>
      </c>
      <c r="H77" s="224" t="s">
        <v>43</v>
      </c>
      <c r="I77" s="224">
        <v>55</v>
      </c>
      <c r="J77" s="224">
        <v>4</v>
      </c>
      <c r="K77" s="224">
        <v>1.1000000000000001</v>
      </c>
      <c r="L77" s="224">
        <v>84</v>
      </c>
      <c r="M77" s="224">
        <v>73</v>
      </c>
      <c r="N77" s="224">
        <v>40</v>
      </c>
      <c r="O77" s="224">
        <v>33</v>
      </c>
      <c r="P77" s="224"/>
      <c r="Q77" s="224" t="s">
        <v>2954</v>
      </c>
      <c r="R77" s="264">
        <v>3187</v>
      </c>
      <c r="S77" s="265">
        <v>3221000000</v>
      </c>
      <c r="T77" s="222"/>
      <c r="U77" s="266" t="s">
        <v>59</v>
      </c>
    </row>
    <row r="78" spans="1:21" ht="15.75" customHeight="1">
      <c r="A78" s="223"/>
      <c r="B78" s="416"/>
      <c r="C78" s="416"/>
      <c r="D78" s="255" t="s">
        <v>77</v>
      </c>
      <c r="E78" s="262">
        <v>44565</v>
      </c>
      <c r="F78" s="224" t="s">
        <v>58</v>
      </c>
      <c r="G78" s="224" t="s">
        <v>71</v>
      </c>
      <c r="H78" s="224" t="s">
        <v>43</v>
      </c>
      <c r="I78" s="224">
        <v>55</v>
      </c>
      <c r="J78" s="224">
        <v>5</v>
      </c>
      <c r="K78" s="267">
        <v>1</v>
      </c>
      <c r="L78" s="224">
        <v>76</v>
      </c>
      <c r="M78" s="224">
        <v>67</v>
      </c>
      <c r="N78" s="224">
        <v>14</v>
      </c>
      <c r="O78" s="224">
        <v>53</v>
      </c>
      <c r="P78" s="224"/>
      <c r="Q78" s="224" t="s">
        <v>2955</v>
      </c>
      <c r="R78" s="264">
        <v>1213</v>
      </c>
      <c r="S78" s="265">
        <v>3221000000</v>
      </c>
      <c r="T78" s="222"/>
      <c r="U78" s="266" t="s">
        <v>59</v>
      </c>
    </row>
    <row r="79" spans="1:21" ht="15.75" customHeight="1">
      <c r="A79" s="223"/>
      <c r="B79" s="416"/>
      <c r="C79" s="416"/>
      <c r="D79" s="270" t="s">
        <v>78</v>
      </c>
      <c r="E79" s="262">
        <v>44588</v>
      </c>
      <c r="F79" s="224" t="s">
        <v>58</v>
      </c>
      <c r="G79" s="224" t="s">
        <v>71</v>
      </c>
      <c r="H79" s="224" t="s">
        <v>43</v>
      </c>
      <c r="I79" s="224">
        <v>45</v>
      </c>
      <c r="J79" s="224">
        <v>22</v>
      </c>
      <c r="K79" s="267">
        <v>0.7</v>
      </c>
      <c r="L79" s="224">
        <v>77</v>
      </c>
      <c r="M79" s="224">
        <v>62</v>
      </c>
      <c r="N79" s="224">
        <v>19</v>
      </c>
      <c r="O79" s="224">
        <v>43</v>
      </c>
      <c r="P79" s="224"/>
      <c r="Q79" s="224" t="s">
        <v>2956</v>
      </c>
      <c r="R79" s="264">
        <v>1729</v>
      </c>
      <c r="S79" s="265">
        <v>3221000000</v>
      </c>
      <c r="T79" s="222"/>
      <c r="U79" s="266" t="s">
        <v>59</v>
      </c>
    </row>
    <row r="80" spans="1:21" ht="15.75" customHeight="1">
      <c r="A80" s="223"/>
      <c r="B80" s="416"/>
      <c r="C80" s="416"/>
      <c r="D80" s="270" t="s">
        <v>78</v>
      </c>
      <c r="E80" s="262">
        <v>44588</v>
      </c>
      <c r="F80" s="224" t="s">
        <v>58</v>
      </c>
      <c r="G80" s="224" t="s">
        <v>71</v>
      </c>
      <c r="H80" s="224" t="s">
        <v>43</v>
      </c>
      <c r="I80" s="224">
        <v>45</v>
      </c>
      <c r="J80" s="224">
        <v>23</v>
      </c>
      <c r="K80" s="267">
        <v>0.6</v>
      </c>
      <c r="L80" s="224">
        <v>42</v>
      </c>
      <c r="M80" s="224">
        <v>36</v>
      </c>
      <c r="N80" s="224">
        <v>11</v>
      </c>
      <c r="O80" s="224">
        <v>25</v>
      </c>
      <c r="P80" s="224"/>
      <c r="Q80" s="224" t="s">
        <v>2957</v>
      </c>
      <c r="R80" s="264">
        <v>952</v>
      </c>
      <c r="S80" s="265">
        <v>3221000000</v>
      </c>
      <c r="T80" s="222"/>
      <c r="U80" s="266" t="s">
        <v>59</v>
      </c>
    </row>
    <row r="81" spans="1:21" ht="15.75" customHeight="1">
      <c r="A81" s="223"/>
      <c r="B81" s="416"/>
      <c r="C81" s="417"/>
      <c r="D81" s="270" t="s">
        <v>78</v>
      </c>
      <c r="E81" s="262">
        <v>44588</v>
      </c>
      <c r="F81" s="224" t="s">
        <v>58</v>
      </c>
      <c r="G81" s="224" t="s">
        <v>71</v>
      </c>
      <c r="H81" s="224" t="s">
        <v>43</v>
      </c>
      <c r="I81" s="224">
        <v>45</v>
      </c>
      <c r="J81" s="224">
        <v>5</v>
      </c>
      <c r="K81" s="267">
        <v>1.3</v>
      </c>
      <c r="L81" s="224">
        <v>136</v>
      </c>
      <c r="M81" s="224">
        <v>115</v>
      </c>
      <c r="N81" s="224">
        <v>38</v>
      </c>
      <c r="O81" s="224">
        <v>77</v>
      </c>
      <c r="P81" s="224"/>
      <c r="Q81" s="224" t="s">
        <v>2958</v>
      </c>
      <c r="R81" s="264">
        <v>3166</v>
      </c>
      <c r="S81" s="265">
        <v>3221000000</v>
      </c>
      <c r="T81" s="222"/>
      <c r="U81" s="266" t="s">
        <v>59</v>
      </c>
    </row>
    <row r="82" spans="1:21" ht="15.75" customHeight="1">
      <c r="A82" s="223"/>
      <c r="B82" s="416"/>
      <c r="C82" s="419" t="s">
        <v>61</v>
      </c>
      <c r="D82" s="255" t="s">
        <v>79</v>
      </c>
      <c r="E82" s="262">
        <v>44567</v>
      </c>
      <c r="F82" s="224">
        <v>2</v>
      </c>
      <c r="G82" s="224" t="s">
        <v>71</v>
      </c>
      <c r="H82" s="224" t="s">
        <v>43</v>
      </c>
      <c r="I82" s="224">
        <v>31</v>
      </c>
      <c r="J82" s="224">
        <v>1</v>
      </c>
      <c r="K82" s="224">
        <v>3.9</v>
      </c>
      <c r="L82" s="224">
        <v>160</v>
      </c>
      <c r="M82" s="224">
        <v>140</v>
      </c>
      <c r="N82" s="224">
        <v>86</v>
      </c>
      <c r="O82" s="224">
        <v>54</v>
      </c>
      <c r="P82" s="224"/>
      <c r="Q82" s="224" t="s">
        <v>2959</v>
      </c>
      <c r="R82" s="264">
        <v>7369</v>
      </c>
      <c r="S82" s="265">
        <v>3221800000</v>
      </c>
      <c r="T82" s="222"/>
      <c r="U82" s="271" t="s">
        <v>80</v>
      </c>
    </row>
    <row r="83" spans="1:21" ht="15.75" customHeight="1">
      <c r="A83" s="223"/>
      <c r="B83" s="416"/>
      <c r="C83" s="416"/>
      <c r="D83" s="255" t="s">
        <v>79</v>
      </c>
      <c r="E83" s="262">
        <v>44567</v>
      </c>
      <c r="F83" s="224">
        <v>2</v>
      </c>
      <c r="G83" s="224" t="s">
        <v>71</v>
      </c>
      <c r="H83" s="224" t="s">
        <v>43</v>
      </c>
      <c r="I83" s="224">
        <v>45</v>
      </c>
      <c r="J83" s="224">
        <v>7</v>
      </c>
      <c r="K83" s="224">
        <v>9.3000000000000007</v>
      </c>
      <c r="L83" s="224">
        <v>509</v>
      </c>
      <c r="M83" s="224">
        <v>443</v>
      </c>
      <c r="N83" s="224">
        <v>348</v>
      </c>
      <c r="O83" s="224">
        <v>95</v>
      </c>
      <c r="P83" s="224"/>
      <c r="Q83" s="224" t="s">
        <v>2960</v>
      </c>
      <c r="R83" s="264">
        <v>32192</v>
      </c>
      <c r="S83" s="265">
        <v>3221800000</v>
      </c>
      <c r="T83" s="222" t="s">
        <v>274</v>
      </c>
      <c r="U83" s="271" t="s">
        <v>80</v>
      </c>
    </row>
    <row r="84" spans="1:21" ht="15.75" customHeight="1">
      <c r="A84" s="223"/>
      <c r="B84" s="416"/>
      <c r="C84" s="416"/>
      <c r="D84" s="255" t="s">
        <v>79</v>
      </c>
      <c r="E84" s="262">
        <v>44567</v>
      </c>
      <c r="F84" s="224">
        <v>2</v>
      </c>
      <c r="G84" s="224" t="s">
        <v>71</v>
      </c>
      <c r="H84" s="224" t="s">
        <v>43</v>
      </c>
      <c r="I84" s="224">
        <v>77</v>
      </c>
      <c r="J84" s="224">
        <v>12</v>
      </c>
      <c r="K84" s="224">
        <v>4.8</v>
      </c>
      <c r="L84" s="224">
        <v>217</v>
      </c>
      <c r="M84" s="224">
        <v>178</v>
      </c>
      <c r="N84" s="224">
        <v>129</v>
      </c>
      <c r="O84" s="224">
        <v>49</v>
      </c>
      <c r="P84" s="224"/>
      <c r="Q84" s="224" t="s">
        <v>2961</v>
      </c>
      <c r="R84" s="264">
        <v>11580</v>
      </c>
      <c r="S84" s="265">
        <v>3221800000</v>
      </c>
      <c r="T84" s="222" t="s">
        <v>274</v>
      </c>
      <c r="U84" s="271" t="s">
        <v>80</v>
      </c>
    </row>
    <row r="85" spans="1:21" ht="15.75" customHeight="1">
      <c r="A85" s="223"/>
      <c r="B85" s="416"/>
      <c r="C85" s="416"/>
      <c r="D85" s="255" t="s">
        <v>79</v>
      </c>
      <c r="E85" s="262">
        <v>44567</v>
      </c>
      <c r="F85" s="224">
        <v>2</v>
      </c>
      <c r="G85" s="224" t="s">
        <v>71</v>
      </c>
      <c r="H85" s="224" t="s">
        <v>43</v>
      </c>
      <c r="I85" s="224">
        <v>106</v>
      </c>
      <c r="J85" s="224">
        <v>4</v>
      </c>
      <c r="K85" s="224">
        <v>9.5</v>
      </c>
      <c r="L85" s="224">
        <v>519</v>
      </c>
      <c r="M85" s="224">
        <v>467</v>
      </c>
      <c r="N85" s="224">
        <v>337</v>
      </c>
      <c r="O85" s="224">
        <v>130</v>
      </c>
      <c r="P85" s="224"/>
      <c r="Q85" s="224" t="s">
        <v>2962</v>
      </c>
      <c r="R85" s="264">
        <v>36106</v>
      </c>
      <c r="S85" s="265">
        <v>3221800000</v>
      </c>
      <c r="T85" s="222" t="s">
        <v>274</v>
      </c>
      <c r="U85" s="271" t="s">
        <v>80</v>
      </c>
    </row>
    <row r="86" spans="1:21" ht="15.75" customHeight="1">
      <c r="A86" s="223"/>
      <c r="B86" s="416"/>
      <c r="C86" s="416"/>
      <c r="D86" s="270" t="s">
        <v>81</v>
      </c>
      <c r="E86" s="262">
        <v>44586</v>
      </c>
      <c r="F86" s="224">
        <v>2</v>
      </c>
      <c r="G86" s="224" t="s">
        <v>71</v>
      </c>
      <c r="H86" s="224" t="s">
        <v>43</v>
      </c>
      <c r="I86" s="224">
        <v>49</v>
      </c>
      <c r="J86" s="224">
        <v>2</v>
      </c>
      <c r="K86" s="224">
        <v>11.4</v>
      </c>
      <c r="L86" s="224">
        <v>558</v>
      </c>
      <c r="M86" s="224">
        <v>498</v>
      </c>
      <c r="N86" s="224">
        <v>367</v>
      </c>
      <c r="O86" s="224">
        <v>131</v>
      </c>
      <c r="P86" s="224"/>
      <c r="Q86" s="224" t="s">
        <v>2963</v>
      </c>
      <c r="R86" s="264">
        <v>37042</v>
      </c>
      <c r="S86" s="265">
        <v>3221800000</v>
      </c>
      <c r="T86" s="222"/>
      <c r="U86" s="271" t="s">
        <v>80</v>
      </c>
    </row>
    <row r="87" spans="1:21" ht="15.75" customHeight="1">
      <c r="A87" s="223"/>
      <c r="B87" s="416"/>
      <c r="C87" s="416"/>
      <c r="D87" s="270" t="s">
        <v>81</v>
      </c>
      <c r="E87" s="262">
        <v>44586</v>
      </c>
      <c r="F87" s="224">
        <v>2</v>
      </c>
      <c r="G87" s="224" t="s">
        <v>71</v>
      </c>
      <c r="H87" s="224" t="s">
        <v>43</v>
      </c>
      <c r="I87" s="224">
        <v>49</v>
      </c>
      <c r="J87" s="224">
        <v>3</v>
      </c>
      <c r="K87" s="224">
        <v>1.1000000000000001</v>
      </c>
      <c r="L87" s="224">
        <v>48</v>
      </c>
      <c r="M87" s="224">
        <v>39</v>
      </c>
      <c r="N87" s="224">
        <v>31</v>
      </c>
      <c r="O87" s="224">
        <v>8</v>
      </c>
      <c r="P87" s="224"/>
      <c r="Q87" s="224" t="s">
        <v>2964</v>
      </c>
      <c r="R87" s="264">
        <v>3436</v>
      </c>
      <c r="S87" s="265">
        <v>3221800000</v>
      </c>
      <c r="T87" s="222"/>
      <c r="U87" s="271" t="s">
        <v>80</v>
      </c>
    </row>
    <row r="88" spans="1:21" ht="15.75" customHeight="1">
      <c r="A88" s="223"/>
      <c r="B88" s="416"/>
      <c r="C88" s="416"/>
      <c r="D88" s="270" t="s">
        <v>81</v>
      </c>
      <c r="E88" s="262">
        <v>44586</v>
      </c>
      <c r="F88" s="224">
        <v>2</v>
      </c>
      <c r="G88" s="224" t="s">
        <v>71</v>
      </c>
      <c r="H88" s="224" t="s">
        <v>43</v>
      </c>
      <c r="I88" s="224">
        <v>49</v>
      </c>
      <c r="J88" s="224">
        <v>5</v>
      </c>
      <c r="K88" s="224">
        <v>8.1</v>
      </c>
      <c r="L88" s="224">
        <v>374</v>
      </c>
      <c r="M88" s="224">
        <v>330</v>
      </c>
      <c r="N88" s="224">
        <v>270</v>
      </c>
      <c r="O88" s="224">
        <v>60</v>
      </c>
      <c r="P88" s="224"/>
      <c r="Q88" s="224" t="s">
        <v>2965</v>
      </c>
      <c r="R88" s="264">
        <v>27738</v>
      </c>
      <c r="S88" s="265">
        <v>3221800000</v>
      </c>
      <c r="T88" s="222"/>
      <c r="U88" s="271" t="s">
        <v>80</v>
      </c>
    </row>
    <row r="89" spans="1:21" ht="15.75" customHeight="1">
      <c r="A89" s="223"/>
      <c r="B89" s="416"/>
      <c r="C89" s="417"/>
      <c r="D89" s="270" t="s">
        <v>81</v>
      </c>
      <c r="E89" s="262">
        <v>44586</v>
      </c>
      <c r="F89" s="224">
        <v>2</v>
      </c>
      <c r="G89" s="224" t="s">
        <v>71</v>
      </c>
      <c r="H89" s="224" t="s">
        <v>43</v>
      </c>
      <c r="I89" s="224">
        <v>121</v>
      </c>
      <c r="J89" s="224">
        <v>4</v>
      </c>
      <c r="K89" s="224">
        <v>3.4</v>
      </c>
      <c r="L89" s="224">
        <v>259</v>
      </c>
      <c r="M89" s="224">
        <v>233</v>
      </c>
      <c r="N89" s="224">
        <v>174</v>
      </c>
      <c r="O89" s="224">
        <v>59</v>
      </c>
      <c r="P89" s="224"/>
      <c r="Q89" s="224" t="s">
        <v>2966</v>
      </c>
      <c r="R89" s="264">
        <v>18574</v>
      </c>
      <c r="S89" s="265">
        <v>3221800000</v>
      </c>
      <c r="T89" s="222"/>
      <c r="U89" s="271" t="s">
        <v>80</v>
      </c>
    </row>
    <row r="90" spans="1:21" ht="15.75" customHeight="1">
      <c r="A90" s="223"/>
      <c r="B90" s="416"/>
      <c r="C90" s="419" t="s">
        <v>62</v>
      </c>
      <c r="D90" s="255" t="s">
        <v>82</v>
      </c>
      <c r="E90" s="262">
        <v>44567</v>
      </c>
      <c r="F90" s="224">
        <v>2</v>
      </c>
      <c r="G90" s="224" t="s">
        <v>71</v>
      </c>
      <c r="H90" s="224" t="s">
        <v>43</v>
      </c>
      <c r="I90" s="224">
        <v>61</v>
      </c>
      <c r="J90" s="224">
        <v>5</v>
      </c>
      <c r="K90" s="224">
        <v>1.5</v>
      </c>
      <c r="L90" s="224">
        <v>84</v>
      </c>
      <c r="M90" s="224">
        <v>74</v>
      </c>
      <c r="N90" s="224">
        <v>31</v>
      </c>
      <c r="O90" s="224">
        <v>43</v>
      </c>
      <c r="P90" s="224"/>
      <c r="Q90" s="224" t="s">
        <v>2967</v>
      </c>
      <c r="R90" s="264">
        <v>2906</v>
      </c>
      <c r="S90" s="268" t="s">
        <v>102</v>
      </c>
      <c r="T90" s="269" t="s">
        <v>274</v>
      </c>
      <c r="U90" s="271" t="s">
        <v>80</v>
      </c>
    </row>
    <row r="91" spans="1:21" ht="15.75" customHeight="1">
      <c r="A91" s="223"/>
      <c r="B91" s="416"/>
      <c r="C91" s="416"/>
      <c r="D91" s="255" t="s">
        <v>82</v>
      </c>
      <c r="E91" s="262">
        <v>44567</v>
      </c>
      <c r="F91" s="224">
        <v>2</v>
      </c>
      <c r="G91" s="224" t="s">
        <v>71</v>
      </c>
      <c r="H91" s="224" t="s">
        <v>43</v>
      </c>
      <c r="I91" s="224">
        <v>61</v>
      </c>
      <c r="J91" s="224">
        <v>8</v>
      </c>
      <c r="K91" s="224">
        <v>0.9</v>
      </c>
      <c r="L91" s="224">
        <v>50</v>
      </c>
      <c r="M91" s="224">
        <v>45</v>
      </c>
      <c r="N91" s="224">
        <v>24</v>
      </c>
      <c r="O91" s="224">
        <v>21</v>
      </c>
      <c r="P91" s="224"/>
      <c r="Q91" s="224" t="s">
        <v>2968</v>
      </c>
      <c r="R91" s="264">
        <v>2558</v>
      </c>
      <c r="S91" s="268" t="s">
        <v>102</v>
      </c>
      <c r="T91" s="269" t="s">
        <v>274</v>
      </c>
      <c r="U91" s="271" t="s">
        <v>80</v>
      </c>
    </row>
    <row r="92" spans="1:21" ht="15.75" customHeight="1">
      <c r="A92" s="223"/>
      <c r="B92" s="416"/>
      <c r="C92" s="416"/>
      <c r="D92" s="255" t="s">
        <v>82</v>
      </c>
      <c r="E92" s="262">
        <v>44567</v>
      </c>
      <c r="F92" s="224">
        <v>2</v>
      </c>
      <c r="G92" s="224" t="s">
        <v>71</v>
      </c>
      <c r="H92" s="224" t="s">
        <v>43</v>
      </c>
      <c r="I92" s="224">
        <v>98</v>
      </c>
      <c r="J92" s="224">
        <v>17</v>
      </c>
      <c r="K92" s="224">
        <v>0.8</v>
      </c>
      <c r="L92" s="224">
        <v>38</v>
      </c>
      <c r="M92" s="224">
        <v>33</v>
      </c>
      <c r="N92" s="224">
        <v>7</v>
      </c>
      <c r="O92" s="224">
        <v>26</v>
      </c>
      <c r="P92" s="224"/>
      <c r="Q92" s="224" t="s">
        <v>2969</v>
      </c>
      <c r="R92" s="264">
        <v>643</v>
      </c>
      <c r="S92" s="268" t="s">
        <v>102</v>
      </c>
      <c r="T92" s="269" t="s">
        <v>274</v>
      </c>
      <c r="U92" s="271" t="s">
        <v>80</v>
      </c>
    </row>
    <row r="93" spans="1:21" ht="15.75" customHeight="1">
      <c r="A93" s="223"/>
      <c r="B93" s="416"/>
      <c r="C93" s="416"/>
      <c r="D93" s="255" t="s">
        <v>82</v>
      </c>
      <c r="E93" s="262">
        <v>44567</v>
      </c>
      <c r="F93" s="224">
        <v>2</v>
      </c>
      <c r="G93" s="224" t="s">
        <v>71</v>
      </c>
      <c r="H93" s="224" t="s">
        <v>43</v>
      </c>
      <c r="I93" s="224">
        <v>98</v>
      </c>
      <c r="J93" s="224">
        <v>18</v>
      </c>
      <c r="K93" s="224">
        <v>0.8</v>
      </c>
      <c r="L93" s="224">
        <v>55</v>
      </c>
      <c r="M93" s="224">
        <v>49</v>
      </c>
      <c r="N93" s="224">
        <v>11</v>
      </c>
      <c r="O93" s="224">
        <v>38</v>
      </c>
      <c r="P93" s="224"/>
      <c r="Q93" s="224" t="s">
        <v>2970</v>
      </c>
      <c r="R93" s="264">
        <v>1013</v>
      </c>
      <c r="S93" s="268" t="s">
        <v>102</v>
      </c>
      <c r="T93" s="269" t="s">
        <v>274</v>
      </c>
      <c r="U93" s="271" t="s">
        <v>80</v>
      </c>
    </row>
    <row r="94" spans="1:21" ht="15.75" customHeight="1">
      <c r="A94" s="223"/>
      <c r="B94" s="416"/>
      <c r="C94" s="416"/>
      <c r="D94" s="255" t="s">
        <v>82</v>
      </c>
      <c r="E94" s="262">
        <v>44567</v>
      </c>
      <c r="F94" s="224">
        <v>2</v>
      </c>
      <c r="G94" s="224" t="s">
        <v>71</v>
      </c>
      <c r="H94" s="224" t="s">
        <v>43</v>
      </c>
      <c r="I94" s="224">
        <v>98</v>
      </c>
      <c r="J94" s="224">
        <v>19</v>
      </c>
      <c r="K94" s="224">
        <v>0.9</v>
      </c>
      <c r="L94" s="224">
        <v>25</v>
      </c>
      <c r="M94" s="224">
        <v>22</v>
      </c>
      <c r="N94" s="224">
        <v>11</v>
      </c>
      <c r="O94" s="224">
        <v>11</v>
      </c>
      <c r="P94" s="224"/>
      <c r="Q94" s="224" t="s">
        <v>2971</v>
      </c>
      <c r="R94" s="264">
        <v>909</v>
      </c>
      <c r="S94" s="268" t="s">
        <v>102</v>
      </c>
      <c r="T94" s="269" t="s">
        <v>274</v>
      </c>
      <c r="U94" s="271" t="s">
        <v>80</v>
      </c>
    </row>
    <row r="95" spans="1:21" ht="15.75" customHeight="1">
      <c r="A95" s="223"/>
      <c r="B95" s="416"/>
      <c r="C95" s="416"/>
      <c r="D95" s="255" t="s">
        <v>82</v>
      </c>
      <c r="E95" s="262">
        <v>44567</v>
      </c>
      <c r="F95" s="224">
        <v>2</v>
      </c>
      <c r="G95" s="224" t="s">
        <v>71</v>
      </c>
      <c r="H95" s="224" t="s">
        <v>43</v>
      </c>
      <c r="I95" s="224">
        <v>156</v>
      </c>
      <c r="J95" s="224">
        <v>4</v>
      </c>
      <c r="K95" s="224">
        <v>5.4</v>
      </c>
      <c r="L95" s="224">
        <v>304</v>
      </c>
      <c r="M95" s="224">
        <v>275</v>
      </c>
      <c r="N95" s="224">
        <v>20</v>
      </c>
      <c r="O95" s="224">
        <v>255</v>
      </c>
      <c r="P95" s="224"/>
      <c r="Q95" s="224" t="s">
        <v>2972</v>
      </c>
      <c r="R95" s="264">
        <v>3093</v>
      </c>
      <c r="S95" s="268" t="s">
        <v>102</v>
      </c>
      <c r="T95" s="269" t="s">
        <v>274</v>
      </c>
      <c r="U95" s="271" t="s">
        <v>83</v>
      </c>
    </row>
    <row r="96" spans="1:21" ht="15.75" customHeight="1">
      <c r="A96" s="223"/>
      <c r="B96" s="416"/>
      <c r="C96" s="416"/>
      <c r="D96" s="270" t="s">
        <v>84</v>
      </c>
      <c r="E96" s="262">
        <v>44585</v>
      </c>
      <c r="F96" s="224">
        <v>2</v>
      </c>
      <c r="G96" s="224" t="s">
        <v>71</v>
      </c>
      <c r="H96" s="224" t="s">
        <v>43</v>
      </c>
      <c r="I96" s="224">
        <v>119</v>
      </c>
      <c r="J96" s="224">
        <v>12</v>
      </c>
      <c r="K96" s="267">
        <v>4</v>
      </c>
      <c r="L96" s="224">
        <v>232</v>
      </c>
      <c r="M96" s="224">
        <v>188</v>
      </c>
      <c r="N96" s="224">
        <v>95</v>
      </c>
      <c r="O96" s="224">
        <v>93</v>
      </c>
      <c r="P96" s="224"/>
      <c r="Q96" s="224" t="s">
        <v>2973</v>
      </c>
      <c r="R96" s="264">
        <v>9757</v>
      </c>
      <c r="S96" s="268" t="s">
        <v>102</v>
      </c>
      <c r="T96" s="269" t="s">
        <v>274</v>
      </c>
      <c r="U96" s="271" t="s">
        <v>80</v>
      </c>
    </row>
    <row r="97" spans="1:21" ht="15.75" customHeight="1">
      <c r="A97" s="223"/>
      <c r="B97" s="417"/>
      <c r="C97" s="417"/>
      <c r="D97" s="270" t="s">
        <v>84</v>
      </c>
      <c r="E97" s="262">
        <v>44585</v>
      </c>
      <c r="F97" s="224">
        <v>2</v>
      </c>
      <c r="G97" s="224" t="s">
        <v>71</v>
      </c>
      <c r="H97" s="224" t="s">
        <v>43</v>
      </c>
      <c r="I97" s="224">
        <v>122</v>
      </c>
      <c r="J97" s="224">
        <v>1</v>
      </c>
      <c r="K97" s="224">
        <v>9.5</v>
      </c>
      <c r="L97" s="224">
        <v>729</v>
      </c>
      <c r="M97" s="224">
        <v>609</v>
      </c>
      <c r="N97" s="224">
        <v>396</v>
      </c>
      <c r="O97" s="224">
        <v>213</v>
      </c>
      <c r="P97" s="224"/>
      <c r="Q97" s="224" t="s">
        <v>2974</v>
      </c>
      <c r="R97" s="264">
        <v>37505</v>
      </c>
      <c r="S97" s="268" t="s">
        <v>102</v>
      </c>
      <c r="T97" s="269" t="s">
        <v>274</v>
      </c>
      <c r="U97" s="271" t="s">
        <v>80</v>
      </c>
    </row>
    <row r="98" spans="1:21" ht="15.75" customHeight="1">
      <c r="A98" s="223"/>
      <c r="B98" s="223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8"/>
      <c r="T98" s="228"/>
      <c r="U98" s="224"/>
    </row>
    <row r="99" spans="1:21" ht="15.75" customHeight="1">
      <c r="A99" s="229"/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30"/>
      <c r="R99" s="230"/>
      <c r="S99" s="230"/>
      <c r="T99" s="230"/>
      <c r="U99" s="230"/>
    </row>
    <row r="100" spans="1:21" ht="15.75" customHeight="1">
      <c r="A100" s="425" t="s">
        <v>85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7"/>
    </row>
    <row r="101" spans="1:21" ht="19.5" customHeight="1">
      <c r="A101" s="223"/>
      <c r="B101" s="415" t="s">
        <v>38</v>
      </c>
      <c r="C101" s="224" t="s">
        <v>39</v>
      </c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4"/>
      <c r="P101" s="224"/>
      <c r="Q101" s="223"/>
      <c r="R101" s="223"/>
      <c r="S101" s="223"/>
      <c r="T101" s="223"/>
      <c r="U101" s="223"/>
    </row>
    <row r="102" spans="1:21" ht="21.75" customHeight="1">
      <c r="A102" s="223"/>
      <c r="B102" s="416"/>
      <c r="C102" s="224" t="s">
        <v>48</v>
      </c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4"/>
      <c r="P102" s="224"/>
      <c r="Q102" s="223"/>
      <c r="R102" s="223"/>
      <c r="S102" s="223"/>
      <c r="T102" s="223"/>
      <c r="U102" s="223"/>
    </row>
    <row r="103" spans="1:21" ht="21.75" customHeight="1">
      <c r="A103" s="223"/>
      <c r="B103" s="416"/>
      <c r="C103" s="224" t="s">
        <v>52</v>
      </c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4"/>
      <c r="P103" s="224"/>
      <c r="Q103" s="223"/>
      <c r="R103" s="223"/>
      <c r="S103" s="223"/>
      <c r="T103" s="223"/>
      <c r="U103" s="223"/>
    </row>
    <row r="104" spans="1:21" ht="22.5" customHeight="1">
      <c r="A104" s="223"/>
      <c r="B104" s="416"/>
      <c r="C104" s="224" t="s">
        <v>2595</v>
      </c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4"/>
      <c r="P104" s="224"/>
      <c r="Q104" s="223"/>
      <c r="R104" s="223"/>
      <c r="S104" s="223"/>
      <c r="T104" s="223"/>
      <c r="U104" s="223"/>
    </row>
    <row r="105" spans="1:21" ht="23.25" customHeight="1">
      <c r="A105" s="223"/>
      <c r="B105" s="416"/>
      <c r="C105" s="224" t="s">
        <v>56</v>
      </c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4"/>
      <c r="P105" s="224"/>
      <c r="Q105" s="223"/>
      <c r="R105" s="223"/>
      <c r="S105" s="223"/>
      <c r="T105" s="223"/>
      <c r="U105" s="223"/>
    </row>
    <row r="106" spans="1:21" ht="23.25" customHeight="1">
      <c r="A106" s="223"/>
      <c r="B106" s="416"/>
      <c r="C106" s="224" t="s">
        <v>61</v>
      </c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4"/>
      <c r="P106" s="224"/>
      <c r="Q106" s="223"/>
      <c r="R106" s="223"/>
      <c r="S106" s="223"/>
      <c r="T106" s="223"/>
      <c r="U106" s="223"/>
    </row>
    <row r="107" spans="1:21" ht="19.5" customHeight="1">
      <c r="A107" s="223"/>
      <c r="B107" s="417"/>
      <c r="C107" s="224" t="s">
        <v>62</v>
      </c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4"/>
      <c r="P107" s="224"/>
      <c r="Q107" s="223"/>
      <c r="R107" s="223"/>
      <c r="S107" s="223"/>
      <c r="T107" s="223"/>
      <c r="U107" s="223"/>
    </row>
    <row r="108" spans="1:21" ht="15.75" customHeight="1">
      <c r="A108" s="223"/>
      <c r="B108" s="223"/>
      <c r="C108" s="224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4"/>
      <c r="P108" s="224"/>
      <c r="Q108" s="223"/>
      <c r="R108" s="223"/>
      <c r="S108" s="223"/>
      <c r="T108" s="223"/>
      <c r="U108" s="223"/>
    </row>
    <row r="109" spans="1:21" ht="15.75" customHeight="1">
      <c r="A109" s="425" t="s">
        <v>86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  <c r="M109" s="426"/>
      <c r="N109" s="426"/>
      <c r="O109" s="426"/>
      <c r="P109" s="426"/>
      <c r="Q109" s="426"/>
      <c r="R109" s="426"/>
      <c r="S109" s="426"/>
      <c r="T109" s="426"/>
      <c r="U109" s="427"/>
    </row>
    <row r="110" spans="1:21" ht="15.75" customHeight="1">
      <c r="A110" s="223"/>
      <c r="B110" s="418" t="s">
        <v>38</v>
      </c>
      <c r="C110" s="419" t="s">
        <v>39</v>
      </c>
      <c r="D110" s="255" t="s">
        <v>87</v>
      </c>
      <c r="E110" s="262">
        <v>44575</v>
      </c>
      <c r="F110" s="224" t="s">
        <v>41</v>
      </c>
      <c r="G110" s="224" t="s">
        <v>88</v>
      </c>
      <c r="H110" s="224" t="s">
        <v>43</v>
      </c>
      <c r="I110" s="224">
        <v>11</v>
      </c>
      <c r="J110" s="224">
        <v>5</v>
      </c>
      <c r="K110" s="224">
        <v>0.8</v>
      </c>
      <c r="L110" s="224">
        <v>270</v>
      </c>
      <c r="M110" s="224">
        <v>244</v>
      </c>
      <c r="N110" s="224">
        <v>77</v>
      </c>
      <c r="O110" s="224">
        <v>167</v>
      </c>
      <c r="P110" s="224"/>
      <c r="Q110" s="224" t="s">
        <v>2975</v>
      </c>
      <c r="R110" s="224">
        <v>18093</v>
      </c>
      <c r="S110" s="260">
        <v>3221000000</v>
      </c>
      <c r="T110" s="222" t="s">
        <v>274</v>
      </c>
      <c r="U110" s="257" t="s">
        <v>44</v>
      </c>
    </row>
    <row r="111" spans="1:21" ht="15.75" customHeight="1">
      <c r="A111" s="223"/>
      <c r="B111" s="416"/>
      <c r="C111" s="416"/>
      <c r="D111" s="255" t="s">
        <v>87</v>
      </c>
      <c r="E111" s="262">
        <v>44575</v>
      </c>
      <c r="F111" s="224" t="s">
        <v>41</v>
      </c>
      <c r="G111" s="224" t="s">
        <v>88</v>
      </c>
      <c r="H111" s="224" t="s">
        <v>43</v>
      </c>
      <c r="I111" s="224">
        <v>13</v>
      </c>
      <c r="J111" s="224">
        <v>7</v>
      </c>
      <c r="K111" s="224">
        <v>0.8</v>
      </c>
      <c r="L111" s="224">
        <v>146</v>
      </c>
      <c r="M111" s="224">
        <v>134</v>
      </c>
      <c r="N111" s="224">
        <v>30</v>
      </c>
      <c r="O111" s="224">
        <v>104</v>
      </c>
      <c r="P111" s="224"/>
      <c r="Q111" s="224" t="s">
        <v>2976</v>
      </c>
      <c r="R111" s="224">
        <v>10070</v>
      </c>
      <c r="S111" s="260">
        <v>3221000000</v>
      </c>
      <c r="T111" s="222"/>
      <c r="U111" s="257" t="s">
        <v>44</v>
      </c>
    </row>
    <row r="112" spans="1:21" ht="15.75" customHeight="1">
      <c r="A112" s="223"/>
      <c r="B112" s="416"/>
      <c r="C112" s="416"/>
      <c r="D112" s="255" t="s">
        <v>87</v>
      </c>
      <c r="E112" s="262">
        <v>44575</v>
      </c>
      <c r="F112" s="224">
        <v>2</v>
      </c>
      <c r="G112" s="224" t="s">
        <v>88</v>
      </c>
      <c r="H112" s="224" t="s">
        <v>43</v>
      </c>
      <c r="I112" s="224">
        <v>24</v>
      </c>
      <c r="J112" s="224">
        <v>22</v>
      </c>
      <c r="K112" s="224">
        <v>0.4</v>
      </c>
      <c r="L112" s="224">
        <v>73</v>
      </c>
      <c r="M112" s="224">
        <v>65</v>
      </c>
      <c r="N112" s="224">
        <v>24</v>
      </c>
      <c r="O112" s="224">
        <v>41</v>
      </c>
      <c r="P112" s="224"/>
      <c r="Q112" s="224" t="s">
        <v>2977</v>
      </c>
      <c r="R112" s="224">
        <v>6240</v>
      </c>
      <c r="S112" s="260">
        <v>3221000000</v>
      </c>
      <c r="T112" s="222"/>
      <c r="U112" s="257" t="s">
        <v>44</v>
      </c>
    </row>
    <row r="113" spans="1:21" ht="15.75" customHeight="1">
      <c r="A113" s="223"/>
      <c r="B113" s="416"/>
      <c r="C113" s="416"/>
      <c r="D113" s="255" t="s">
        <v>87</v>
      </c>
      <c r="E113" s="262">
        <v>44575</v>
      </c>
      <c r="F113" s="224">
        <v>2</v>
      </c>
      <c r="G113" s="224" t="s">
        <v>88</v>
      </c>
      <c r="H113" s="224" t="s">
        <v>43</v>
      </c>
      <c r="I113" s="224">
        <v>25</v>
      </c>
      <c r="J113" s="224">
        <v>31</v>
      </c>
      <c r="K113" s="224">
        <v>0.3</v>
      </c>
      <c r="L113" s="224">
        <v>80</v>
      </c>
      <c r="M113" s="224">
        <v>73</v>
      </c>
      <c r="N113" s="224">
        <v>22</v>
      </c>
      <c r="O113" s="224">
        <v>51</v>
      </c>
      <c r="P113" s="224"/>
      <c r="Q113" s="224" t="s">
        <v>2978</v>
      </c>
      <c r="R113" s="224">
        <v>6217</v>
      </c>
      <c r="S113" s="260">
        <v>3221000000</v>
      </c>
      <c r="T113" s="222"/>
      <c r="U113" s="257" t="s">
        <v>44</v>
      </c>
    </row>
    <row r="114" spans="1:21" ht="15.75" customHeight="1">
      <c r="A114" s="223"/>
      <c r="B114" s="416"/>
      <c r="C114" s="416"/>
      <c r="D114" s="255" t="s">
        <v>87</v>
      </c>
      <c r="E114" s="262">
        <v>44575</v>
      </c>
      <c r="F114" s="224" t="s">
        <v>41</v>
      </c>
      <c r="G114" s="224" t="s">
        <v>88</v>
      </c>
      <c r="H114" s="224" t="s">
        <v>43</v>
      </c>
      <c r="I114" s="224">
        <v>33</v>
      </c>
      <c r="J114" s="224">
        <v>20</v>
      </c>
      <c r="K114" s="224">
        <v>0.3</v>
      </c>
      <c r="L114" s="224">
        <v>43</v>
      </c>
      <c r="M114" s="224">
        <v>37</v>
      </c>
      <c r="N114" s="224">
        <v>10</v>
      </c>
      <c r="O114" s="224">
        <v>27</v>
      </c>
      <c r="P114" s="224"/>
      <c r="Q114" s="224" t="s">
        <v>2979</v>
      </c>
      <c r="R114" s="224">
        <v>1613</v>
      </c>
      <c r="S114" s="260">
        <v>3221000000</v>
      </c>
      <c r="T114" s="222"/>
      <c r="U114" s="224" t="s">
        <v>47</v>
      </c>
    </row>
    <row r="115" spans="1:21" ht="15.75" customHeight="1">
      <c r="A115" s="223"/>
      <c r="B115" s="416"/>
      <c r="C115" s="416"/>
      <c r="D115" s="255" t="s">
        <v>87</v>
      </c>
      <c r="E115" s="262">
        <v>44575</v>
      </c>
      <c r="F115" s="224">
        <v>2</v>
      </c>
      <c r="G115" s="224" t="s">
        <v>88</v>
      </c>
      <c r="H115" s="224" t="s">
        <v>43</v>
      </c>
      <c r="I115" s="224">
        <v>45</v>
      </c>
      <c r="J115" s="224">
        <v>2</v>
      </c>
      <c r="K115" s="224">
        <v>0.4</v>
      </c>
      <c r="L115" s="224">
        <v>79</v>
      </c>
      <c r="M115" s="224">
        <v>65</v>
      </c>
      <c r="N115" s="224">
        <v>13</v>
      </c>
      <c r="O115" s="224">
        <v>52</v>
      </c>
      <c r="P115" s="224"/>
      <c r="Q115" s="224" t="s">
        <v>2980</v>
      </c>
      <c r="R115" s="224">
        <v>3564</v>
      </c>
      <c r="S115" s="260">
        <v>3221000000</v>
      </c>
      <c r="T115" s="222"/>
      <c r="U115" s="257" t="s">
        <v>44</v>
      </c>
    </row>
    <row r="116" spans="1:21" ht="15.75" customHeight="1">
      <c r="A116" s="223"/>
      <c r="B116" s="416"/>
      <c r="C116" s="416"/>
      <c r="D116" s="255" t="s">
        <v>87</v>
      </c>
      <c r="E116" s="262">
        <v>44575</v>
      </c>
      <c r="F116" s="224" t="s">
        <v>41</v>
      </c>
      <c r="G116" s="224" t="s">
        <v>88</v>
      </c>
      <c r="H116" s="224" t="s">
        <v>43</v>
      </c>
      <c r="I116" s="224">
        <v>55</v>
      </c>
      <c r="J116" s="224">
        <v>10</v>
      </c>
      <c r="K116" s="224">
        <v>0.5</v>
      </c>
      <c r="L116" s="224">
        <v>127</v>
      </c>
      <c r="M116" s="224">
        <v>110</v>
      </c>
      <c r="N116" s="224">
        <v>27</v>
      </c>
      <c r="O116" s="224">
        <v>83</v>
      </c>
      <c r="P116" s="224"/>
      <c r="Q116" s="224" t="s">
        <v>2981</v>
      </c>
      <c r="R116" s="224">
        <v>6584</v>
      </c>
      <c r="S116" s="260">
        <v>3221000000</v>
      </c>
      <c r="T116" s="222"/>
      <c r="U116" s="257" t="s">
        <v>44</v>
      </c>
    </row>
    <row r="117" spans="1:21" ht="15.75" customHeight="1">
      <c r="A117" s="223"/>
      <c r="B117" s="416"/>
      <c r="C117" s="416"/>
      <c r="D117" s="255" t="s">
        <v>87</v>
      </c>
      <c r="E117" s="262">
        <v>44575</v>
      </c>
      <c r="F117" s="224" t="s">
        <v>41</v>
      </c>
      <c r="G117" s="224" t="s">
        <v>88</v>
      </c>
      <c r="H117" s="224" t="s">
        <v>43</v>
      </c>
      <c r="I117" s="224">
        <v>56</v>
      </c>
      <c r="J117" s="224">
        <v>1</v>
      </c>
      <c r="K117" s="224">
        <v>0.4</v>
      </c>
      <c r="L117" s="224">
        <v>85</v>
      </c>
      <c r="M117" s="224">
        <v>76</v>
      </c>
      <c r="N117" s="224">
        <v>26</v>
      </c>
      <c r="O117" s="224">
        <v>50</v>
      </c>
      <c r="P117" s="224"/>
      <c r="Q117" s="224" t="s">
        <v>2982</v>
      </c>
      <c r="R117" s="224">
        <v>5652</v>
      </c>
      <c r="S117" s="260">
        <v>3221000000</v>
      </c>
      <c r="T117" s="222" t="s">
        <v>274</v>
      </c>
      <c r="U117" s="257" t="s">
        <v>44</v>
      </c>
    </row>
    <row r="118" spans="1:21" ht="15.75" customHeight="1">
      <c r="A118" s="223"/>
      <c r="B118" s="416"/>
      <c r="C118" s="416"/>
      <c r="D118" s="255" t="s">
        <v>87</v>
      </c>
      <c r="E118" s="262">
        <v>44575</v>
      </c>
      <c r="F118" s="224" t="s">
        <v>41</v>
      </c>
      <c r="G118" s="224" t="s">
        <v>88</v>
      </c>
      <c r="H118" s="224" t="s">
        <v>43</v>
      </c>
      <c r="I118" s="224">
        <v>63</v>
      </c>
      <c r="J118" s="224">
        <v>1</v>
      </c>
      <c r="K118" s="224">
        <v>0.3</v>
      </c>
      <c r="L118" s="224">
        <v>60</v>
      </c>
      <c r="M118" s="224">
        <v>50</v>
      </c>
      <c r="N118" s="224">
        <v>1</v>
      </c>
      <c r="O118" s="224">
        <v>49</v>
      </c>
      <c r="P118" s="224"/>
      <c r="Q118" s="224" t="s">
        <v>2983</v>
      </c>
      <c r="R118" s="224">
        <v>585</v>
      </c>
      <c r="S118" s="260">
        <v>3221000000</v>
      </c>
      <c r="T118" s="222"/>
      <c r="U118" s="224" t="s">
        <v>59</v>
      </c>
    </row>
    <row r="119" spans="1:21" ht="15.75" customHeight="1">
      <c r="A119" s="223"/>
      <c r="B119" s="416"/>
      <c r="C119" s="416"/>
      <c r="D119" s="255" t="s">
        <v>87</v>
      </c>
      <c r="E119" s="262">
        <v>44575</v>
      </c>
      <c r="F119" s="224" t="s">
        <v>41</v>
      </c>
      <c r="G119" s="224" t="s">
        <v>88</v>
      </c>
      <c r="H119" s="224" t="s">
        <v>43</v>
      </c>
      <c r="I119" s="224">
        <v>63</v>
      </c>
      <c r="J119" s="224">
        <v>4</v>
      </c>
      <c r="K119" s="224">
        <v>0.2</v>
      </c>
      <c r="L119" s="224">
        <v>60</v>
      </c>
      <c r="M119" s="224">
        <v>46</v>
      </c>
      <c r="N119" s="224">
        <v>2</v>
      </c>
      <c r="O119" s="224">
        <v>44</v>
      </c>
      <c r="P119" s="224"/>
      <c r="Q119" s="224" t="s">
        <v>2984</v>
      </c>
      <c r="R119" s="224">
        <v>648</v>
      </c>
      <c r="S119" s="260">
        <v>3221000000</v>
      </c>
      <c r="T119" s="222"/>
      <c r="U119" s="224" t="s">
        <v>59</v>
      </c>
    </row>
    <row r="120" spans="1:21" ht="15.75" customHeight="1">
      <c r="A120" s="223"/>
      <c r="B120" s="416"/>
      <c r="C120" s="416"/>
      <c r="D120" s="255" t="s">
        <v>87</v>
      </c>
      <c r="E120" s="262">
        <v>44575</v>
      </c>
      <c r="F120" s="224" t="s">
        <v>41</v>
      </c>
      <c r="G120" s="224" t="s">
        <v>88</v>
      </c>
      <c r="H120" s="224" t="s">
        <v>43</v>
      </c>
      <c r="I120" s="224">
        <v>63</v>
      </c>
      <c r="J120" s="224">
        <v>8</v>
      </c>
      <c r="K120" s="224">
        <v>0.1</v>
      </c>
      <c r="L120" s="224">
        <v>13</v>
      </c>
      <c r="M120" s="224">
        <v>11</v>
      </c>
      <c r="N120" s="224">
        <v>0</v>
      </c>
      <c r="O120" s="224">
        <v>11</v>
      </c>
      <c r="P120" s="224"/>
      <c r="Q120" s="224" t="s">
        <v>2985</v>
      </c>
      <c r="R120" s="224">
        <v>80</v>
      </c>
      <c r="S120" s="260">
        <v>3221000000</v>
      </c>
      <c r="T120" s="222" t="s">
        <v>274</v>
      </c>
      <c r="U120" s="224" t="s">
        <v>59</v>
      </c>
    </row>
    <row r="121" spans="1:21" ht="15.75" customHeight="1">
      <c r="A121" s="223"/>
      <c r="B121" s="416"/>
      <c r="C121" s="417"/>
      <c r="D121" s="255" t="s">
        <v>87</v>
      </c>
      <c r="E121" s="262">
        <v>44575</v>
      </c>
      <c r="F121" s="224" t="s">
        <v>41</v>
      </c>
      <c r="G121" s="224" t="s">
        <v>88</v>
      </c>
      <c r="H121" s="224" t="s">
        <v>43</v>
      </c>
      <c r="I121" s="224">
        <v>63</v>
      </c>
      <c r="J121" s="224">
        <v>8</v>
      </c>
      <c r="K121" s="224">
        <v>0.2</v>
      </c>
      <c r="L121" s="224">
        <v>55</v>
      </c>
      <c r="M121" s="224">
        <v>48</v>
      </c>
      <c r="N121" s="224">
        <v>0</v>
      </c>
      <c r="O121" s="224">
        <v>48</v>
      </c>
      <c r="P121" s="224"/>
      <c r="Q121" s="224" t="s">
        <v>2985</v>
      </c>
      <c r="R121" s="224">
        <v>346</v>
      </c>
      <c r="S121" s="260">
        <v>3221000000</v>
      </c>
      <c r="T121" s="222" t="s">
        <v>274</v>
      </c>
      <c r="U121" s="224" t="s">
        <v>59</v>
      </c>
    </row>
    <row r="122" spans="1:21" ht="15.75" customHeight="1">
      <c r="A122" s="223"/>
      <c r="B122" s="416"/>
      <c r="C122" s="419" t="s">
        <v>48</v>
      </c>
      <c r="D122" s="255" t="s">
        <v>89</v>
      </c>
      <c r="E122" s="262">
        <v>44575</v>
      </c>
      <c r="F122" s="224" t="s">
        <v>41</v>
      </c>
      <c r="G122" s="224" t="s">
        <v>88</v>
      </c>
      <c r="H122" s="224" t="s">
        <v>43</v>
      </c>
      <c r="I122" s="224">
        <v>12</v>
      </c>
      <c r="J122" s="224">
        <v>7</v>
      </c>
      <c r="K122" s="224">
        <v>0.3</v>
      </c>
      <c r="L122" s="224">
        <v>42</v>
      </c>
      <c r="M122" s="224">
        <v>38</v>
      </c>
      <c r="N122" s="224">
        <v>23</v>
      </c>
      <c r="O122" s="224">
        <v>15</v>
      </c>
      <c r="P122" s="224"/>
      <c r="Q122" s="224" t="s">
        <v>2986</v>
      </c>
      <c r="R122" s="224">
        <v>4642</v>
      </c>
      <c r="S122" s="260">
        <v>3221000000</v>
      </c>
      <c r="T122" s="222" t="s">
        <v>274</v>
      </c>
      <c r="U122" s="257" t="s">
        <v>50</v>
      </c>
    </row>
    <row r="123" spans="1:21" ht="15.75" customHeight="1">
      <c r="A123" s="223"/>
      <c r="B123" s="416"/>
      <c r="C123" s="416"/>
      <c r="D123" s="255" t="s">
        <v>89</v>
      </c>
      <c r="E123" s="262">
        <v>44575</v>
      </c>
      <c r="F123" s="224" t="s">
        <v>41</v>
      </c>
      <c r="G123" s="224" t="s">
        <v>88</v>
      </c>
      <c r="H123" s="224" t="s">
        <v>43</v>
      </c>
      <c r="I123" s="224">
        <v>12</v>
      </c>
      <c r="J123" s="224">
        <v>7</v>
      </c>
      <c r="K123" s="224">
        <v>0.4</v>
      </c>
      <c r="L123" s="224">
        <v>71</v>
      </c>
      <c r="M123" s="224">
        <v>63</v>
      </c>
      <c r="N123" s="224">
        <v>33</v>
      </c>
      <c r="O123" s="224">
        <v>30</v>
      </c>
      <c r="P123" s="224"/>
      <c r="Q123" s="224" t="s">
        <v>2986</v>
      </c>
      <c r="R123" s="224">
        <v>6837</v>
      </c>
      <c r="S123" s="260">
        <v>3221000000</v>
      </c>
      <c r="T123" s="222" t="s">
        <v>274</v>
      </c>
      <c r="U123" s="257" t="s">
        <v>50</v>
      </c>
    </row>
    <row r="124" spans="1:21" ht="15.75" customHeight="1">
      <c r="A124" s="223"/>
      <c r="B124" s="416"/>
      <c r="C124" s="416"/>
      <c r="D124" s="255" t="s">
        <v>89</v>
      </c>
      <c r="E124" s="262">
        <v>44575</v>
      </c>
      <c r="F124" s="224" t="s">
        <v>41</v>
      </c>
      <c r="G124" s="224" t="s">
        <v>88</v>
      </c>
      <c r="H124" s="224" t="s">
        <v>43</v>
      </c>
      <c r="I124" s="224">
        <v>17</v>
      </c>
      <c r="J124" s="224">
        <v>3</v>
      </c>
      <c r="K124" s="224">
        <v>0.8</v>
      </c>
      <c r="L124" s="224">
        <v>182</v>
      </c>
      <c r="M124" s="224">
        <v>148</v>
      </c>
      <c r="N124" s="224">
        <v>35</v>
      </c>
      <c r="O124" s="224">
        <v>113</v>
      </c>
      <c r="P124" s="224"/>
      <c r="Q124" s="224" t="s">
        <v>2987</v>
      </c>
      <c r="R124" s="224">
        <v>6635</v>
      </c>
      <c r="S124" s="260">
        <v>3221000000</v>
      </c>
      <c r="T124" s="222" t="s">
        <v>274</v>
      </c>
      <c r="U124" s="257" t="s">
        <v>50</v>
      </c>
    </row>
    <row r="125" spans="1:21" ht="15.75" customHeight="1">
      <c r="A125" s="223"/>
      <c r="B125" s="416"/>
      <c r="C125" s="416"/>
      <c r="D125" s="255" t="s">
        <v>89</v>
      </c>
      <c r="E125" s="262">
        <v>44575</v>
      </c>
      <c r="F125" s="224" t="s">
        <v>41</v>
      </c>
      <c r="G125" s="224" t="s">
        <v>88</v>
      </c>
      <c r="H125" s="224" t="s">
        <v>43</v>
      </c>
      <c r="I125" s="224">
        <v>35</v>
      </c>
      <c r="J125" s="224">
        <v>2</v>
      </c>
      <c r="K125" s="224">
        <v>0.5</v>
      </c>
      <c r="L125" s="224">
        <v>89</v>
      </c>
      <c r="M125" s="224">
        <v>80</v>
      </c>
      <c r="N125" s="224">
        <v>34</v>
      </c>
      <c r="O125" s="224">
        <v>46</v>
      </c>
      <c r="P125" s="224"/>
      <c r="Q125" s="224" t="s">
        <v>2988</v>
      </c>
      <c r="R125" s="224">
        <v>7472</v>
      </c>
      <c r="S125" s="260">
        <v>3221000000</v>
      </c>
      <c r="T125" s="222" t="s">
        <v>274</v>
      </c>
      <c r="U125" s="257" t="s">
        <v>50</v>
      </c>
    </row>
    <row r="126" spans="1:21" ht="15.75" customHeight="1">
      <c r="A126" s="223"/>
      <c r="B126" s="416"/>
      <c r="C126" s="417"/>
      <c r="D126" s="255" t="s">
        <v>89</v>
      </c>
      <c r="E126" s="262">
        <v>44575</v>
      </c>
      <c r="F126" s="224" t="s">
        <v>41</v>
      </c>
      <c r="G126" s="224" t="s">
        <v>88</v>
      </c>
      <c r="H126" s="224" t="s">
        <v>43</v>
      </c>
      <c r="I126" s="224">
        <v>45</v>
      </c>
      <c r="J126" s="224">
        <v>5</v>
      </c>
      <c r="K126" s="224">
        <v>0.4</v>
      </c>
      <c r="L126" s="224">
        <v>135</v>
      </c>
      <c r="M126" s="224">
        <v>107</v>
      </c>
      <c r="N126" s="224">
        <v>36</v>
      </c>
      <c r="O126" s="224">
        <v>81</v>
      </c>
      <c r="P126" s="224"/>
      <c r="Q126" s="224" t="s">
        <v>2989</v>
      </c>
      <c r="R126" s="224">
        <v>9682</v>
      </c>
      <c r="S126" s="260">
        <v>3221000000</v>
      </c>
      <c r="T126" s="222"/>
      <c r="U126" s="257" t="s">
        <v>50</v>
      </c>
    </row>
    <row r="127" spans="1:21" ht="15.75" customHeight="1">
      <c r="A127" s="223"/>
      <c r="B127" s="416"/>
      <c r="C127" s="419" t="s">
        <v>52</v>
      </c>
      <c r="D127" s="255" t="s">
        <v>90</v>
      </c>
      <c r="E127" s="262">
        <v>44575</v>
      </c>
      <c r="F127" s="224" t="s">
        <v>41</v>
      </c>
      <c r="G127" s="224" t="s">
        <v>88</v>
      </c>
      <c r="H127" s="224" t="s">
        <v>43</v>
      </c>
      <c r="I127" s="224">
        <v>4</v>
      </c>
      <c r="J127" s="224">
        <v>4</v>
      </c>
      <c r="K127" s="224">
        <v>0.2</v>
      </c>
      <c r="L127" s="224">
        <v>48</v>
      </c>
      <c r="M127" s="224">
        <v>42</v>
      </c>
      <c r="N127" s="224">
        <v>13</v>
      </c>
      <c r="O127" s="224">
        <v>29</v>
      </c>
      <c r="P127" s="224"/>
      <c r="Q127" s="224" t="s">
        <v>2990</v>
      </c>
      <c r="R127" s="224">
        <v>2348</v>
      </c>
      <c r="S127" s="260">
        <v>3221000000</v>
      </c>
      <c r="T127" s="222" t="s">
        <v>274</v>
      </c>
      <c r="U127" s="257" t="s">
        <v>50</v>
      </c>
    </row>
    <row r="128" spans="1:21" ht="15.75" customHeight="1">
      <c r="A128" s="223"/>
      <c r="B128" s="416"/>
      <c r="C128" s="416"/>
      <c r="D128" s="255" t="s">
        <v>90</v>
      </c>
      <c r="E128" s="262">
        <v>44575</v>
      </c>
      <c r="F128" s="224" t="s">
        <v>41</v>
      </c>
      <c r="G128" s="224" t="s">
        <v>88</v>
      </c>
      <c r="H128" s="224" t="s">
        <v>43</v>
      </c>
      <c r="I128" s="224">
        <v>12</v>
      </c>
      <c r="J128" s="224">
        <v>5</v>
      </c>
      <c r="K128" s="224">
        <v>0.2</v>
      </c>
      <c r="L128" s="224">
        <v>43</v>
      </c>
      <c r="M128" s="224">
        <v>39</v>
      </c>
      <c r="N128" s="224">
        <v>11</v>
      </c>
      <c r="O128" s="224">
        <v>28</v>
      </c>
      <c r="P128" s="224"/>
      <c r="Q128" s="224" t="s">
        <v>2991</v>
      </c>
      <c r="R128" s="224">
        <v>2460</v>
      </c>
      <c r="S128" s="260">
        <v>3221000000</v>
      </c>
      <c r="T128" s="222" t="s">
        <v>274</v>
      </c>
      <c r="U128" s="257" t="s">
        <v>50</v>
      </c>
    </row>
    <row r="129" spans="1:21" ht="15.75" customHeight="1">
      <c r="A129" s="223"/>
      <c r="B129" s="416"/>
      <c r="C129" s="416"/>
      <c r="D129" s="255" t="s">
        <v>90</v>
      </c>
      <c r="E129" s="262">
        <v>44575</v>
      </c>
      <c r="F129" s="224" t="s">
        <v>41</v>
      </c>
      <c r="G129" s="224" t="s">
        <v>88</v>
      </c>
      <c r="H129" s="224" t="s">
        <v>43</v>
      </c>
      <c r="I129" s="224">
        <v>12</v>
      </c>
      <c r="J129" s="224">
        <v>9</v>
      </c>
      <c r="K129" s="224">
        <v>0.3</v>
      </c>
      <c r="L129" s="224">
        <v>77</v>
      </c>
      <c r="M129" s="224">
        <v>69</v>
      </c>
      <c r="N129" s="224">
        <v>21</v>
      </c>
      <c r="O129" s="224">
        <v>48</v>
      </c>
      <c r="P129" s="224"/>
      <c r="Q129" s="224" t="s">
        <v>2992</v>
      </c>
      <c r="R129" s="224">
        <v>4949</v>
      </c>
      <c r="S129" s="260">
        <v>3221000000</v>
      </c>
      <c r="T129" s="222" t="s">
        <v>274</v>
      </c>
      <c r="U129" s="257" t="s">
        <v>50</v>
      </c>
    </row>
    <row r="130" spans="1:21" s="12" customFormat="1" ht="15.75" customHeight="1">
      <c r="A130" s="231"/>
      <c r="B130" s="416"/>
      <c r="C130" s="416"/>
      <c r="D130" s="272" t="s">
        <v>90</v>
      </c>
      <c r="E130" s="273">
        <v>44575</v>
      </c>
      <c r="F130" s="274" t="s">
        <v>41</v>
      </c>
      <c r="G130" s="274" t="s">
        <v>88</v>
      </c>
      <c r="H130" s="274" t="s">
        <v>43</v>
      </c>
      <c r="I130" s="274">
        <v>25</v>
      </c>
      <c r="J130" s="274">
        <v>1</v>
      </c>
      <c r="K130" s="274">
        <v>0.5</v>
      </c>
      <c r="L130" s="274">
        <v>77</v>
      </c>
      <c r="M130" s="274">
        <v>68</v>
      </c>
      <c r="N130" s="274">
        <v>15</v>
      </c>
      <c r="O130" s="274">
        <v>53</v>
      </c>
      <c r="P130" s="274"/>
      <c r="Q130" s="274" t="s">
        <v>2993</v>
      </c>
      <c r="R130" s="274">
        <v>3017</v>
      </c>
      <c r="S130" s="275" t="s">
        <v>101</v>
      </c>
      <c r="T130" s="232" t="s">
        <v>274</v>
      </c>
      <c r="U130" s="276" t="s">
        <v>50</v>
      </c>
    </row>
    <row r="131" spans="1:21" ht="15.75" customHeight="1">
      <c r="A131" s="223"/>
      <c r="B131" s="416"/>
      <c r="C131" s="416"/>
      <c r="D131" s="255" t="s">
        <v>90</v>
      </c>
      <c r="E131" s="262">
        <v>44575</v>
      </c>
      <c r="F131" s="224" t="s">
        <v>41</v>
      </c>
      <c r="G131" s="224" t="s">
        <v>88</v>
      </c>
      <c r="H131" s="224" t="s">
        <v>43</v>
      </c>
      <c r="I131" s="224">
        <v>41</v>
      </c>
      <c r="J131" s="224">
        <v>29</v>
      </c>
      <c r="K131" s="224">
        <v>0.2</v>
      </c>
      <c r="L131" s="224">
        <v>35</v>
      </c>
      <c r="M131" s="224">
        <v>31</v>
      </c>
      <c r="N131" s="224">
        <v>5</v>
      </c>
      <c r="O131" s="224">
        <v>26</v>
      </c>
      <c r="P131" s="224"/>
      <c r="Q131" s="224" t="s">
        <v>2994</v>
      </c>
      <c r="R131" s="224">
        <v>1081</v>
      </c>
      <c r="S131" s="260">
        <v>3221000000</v>
      </c>
      <c r="T131" s="222" t="s">
        <v>274</v>
      </c>
      <c r="U131" s="257" t="s">
        <v>44</v>
      </c>
    </row>
    <row r="132" spans="1:21" ht="15.75" customHeight="1">
      <c r="A132" s="223"/>
      <c r="B132" s="416"/>
      <c r="C132" s="416"/>
      <c r="D132" s="255" t="s">
        <v>90</v>
      </c>
      <c r="E132" s="262">
        <v>44575</v>
      </c>
      <c r="F132" s="224" t="s">
        <v>41</v>
      </c>
      <c r="G132" s="224" t="s">
        <v>88</v>
      </c>
      <c r="H132" s="224" t="s">
        <v>43</v>
      </c>
      <c r="I132" s="224">
        <v>41</v>
      </c>
      <c r="J132" s="224">
        <v>29</v>
      </c>
      <c r="K132" s="224">
        <v>0.4</v>
      </c>
      <c r="L132" s="224">
        <v>31</v>
      </c>
      <c r="M132" s="224">
        <v>28</v>
      </c>
      <c r="N132" s="224">
        <v>13</v>
      </c>
      <c r="O132" s="224">
        <v>15</v>
      </c>
      <c r="P132" s="224"/>
      <c r="Q132" s="224" t="s">
        <v>2994</v>
      </c>
      <c r="R132" s="224">
        <v>2780</v>
      </c>
      <c r="S132" s="260">
        <v>3221000000</v>
      </c>
      <c r="T132" s="222" t="s">
        <v>274</v>
      </c>
      <c r="U132" s="257" t="s">
        <v>44</v>
      </c>
    </row>
    <row r="133" spans="1:21" ht="15.75" customHeight="1">
      <c r="A133" s="223"/>
      <c r="B133" s="416"/>
      <c r="C133" s="416"/>
      <c r="D133" s="255" t="s">
        <v>90</v>
      </c>
      <c r="E133" s="262">
        <v>44575</v>
      </c>
      <c r="F133" s="224" t="s">
        <v>41</v>
      </c>
      <c r="G133" s="224" t="s">
        <v>88</v>
      </c>
      <c r="H133" s="224" t="s">
        <v>43</v>
      </c>
      <c r="I133" s="224">
        <v>41</v>
      </c>
      <c r="J133" s="224">
        <v>32</v>
      </c>
      <c r="K133" s="224">
        <v>0.2</v>
      </c>
      <c r="L133" s="224">
        <v>50</v>
      </c>
      <c r="M133" s="224">
        <v>45</v>
      </c>
      <c r="N133" s="224">
        <v>11</v>
      </c>
      <c r="O133" s="224">
        <v>34</v>
      </c>
      <c r="P133" s="224"/>
      <c r="Q133" s="224" t="s">
        <v>2995</v>
      </c>
      <c r="R133" s="224">
        <v>2676</v>
      </c>
      <c r="S133" s="260">
        <v>3221000000</v>
      </c>
      <c r="T133" s="222"/>
      <c r="U133" s="257" t="s">
        <v>44</v>
      </c>
    </row>
    <row r="134" spans="1:21" ht="15.75" customHeight="1">
      <c r="A134" s="223"/>
      <c r="B134" s="416"/>
      <c r="C134" s="416"/>
      <c r="D134" s="255" t="s">
        <v>90</v>
      </c>
      <c r="E134" s="262">
        <v>44575</v>
      </c>
      <c r="F134" s="224" t="s">
        <v>41</v>
      </c>
      <c r="G134" s="224" t="s">
        <v>88</v>
      </c>
      <c r="H134" s="224" t="s">
        <v>43</v>
      </c>
      <c r="I134" s="224">
        <v>65</v>
      </c>
      <c r="J134" s="224">
        <v>4</v>
      </c>
      <c r="K134" s="224">
        <v>0.2</v>
      </c>
      <c r="L134" s="224">
        <v>66</v>
      </c>
      <c r="M134" s="224">
        <v>59</v>
      </c>
      <c r="N134" s="224">
        <v>6</v>
      </c>
      <c r="O134" s="224">
        <v>53</v>
      </c>
      <c r="P134" s="224"/>
      <c r="Q134" s="224" t="s">
        <v>2996</v>
      </c>
      <c r="R134" s="224">
        <v>1513</v>
      </c>
      <c r="S134" s="260">
        <v>3221000000</v>
      </c>
      <c r="T134" s="222" t="s">
        <v>274</v>
      </c>
      <c r="U134" s="257" t="s">
        <v>44</v>
      </c>
    </row>
    <row r="135" spans="1:21" ht="15.75" customHeight="1">
      <c r="A135" s="223"/>
      <c r="B135" s="416"/>
      <c r="C135" s="417"/>
      <c r="D135" s="255" t="s">
        <v>90</v>
      </c>
      <c r="E135" s="262">
        <v>44575</v>
      </c>
      <c r="F135" s="224" t="s">
        <v>41</v>
      </c>
      <c r="G135" s="224" t="s">
        <v>88</v>
      </c>
      <c r="H135" s="224" t="s">
        <v>43</v>
      </c>
      <c r="I135" s="224">
        <v>68</v>
      </c>
      <c r="J135" s="224">
        <v>19</v>
      </c>
      <c r="K135" s="224">
        <v>0.7</v>
      </c>
      <c r="L135" s="224">
        <v>136</v>
      </c>
      <c r="M135" s="224">
        <v>123</v>
      </c>
      <c r="N135" s="224">
        <v>40</v>
      </c>
      <c r="O135" s="224">
        <v>83</v>
      </c>
      <c r="P135" s="224"/>
      <c r="Q135" s="224" t="s">
        <v>2997</v>
      </c>
      <c r="R135" s="224">
        <v>9057</v>
      </c>
      <c r="S135" s="260">
        <v>3221000000</v>
      </c>
      <c r="T135" s="222" t="s">
        <v>274</v>
      </c>
      <c r="U135" s="224" t="s">
        <v>59</v>
      </c>
    </row>
    <row r="136" spans="1:21" ht="15.75" customHeight="1">
      <c r="A136" s="223"/>
      <c r="B136" s="416"/>
      <c r="C136" s="224" t="s">
        <v>2595</v>
      </c>
      <c r="D136" s="223"/>
      <c r="E136" s="223"/>
      <c r="F136" s="223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54"/>
      <c r="U136" s="224"/>
    </row>
    <row r="137" spans="1:21" ht="15.75" customHeight="1">
      <c r="A137" s="223"/>
      <c r="B137" s="416"/>
      <c r="C137" s="419" t="s">
        <v>56</v>
      </c>
      <c r="D137" s="255" t="s">
        <v>91</v>
      </c>
      <c r="E137" s="262">
        <v>44575</v>
      </c>
      <c r="F137" s="224" t="s">
        <v>58</v>
      </c>
      <c r="G137" s="224" t="s">
        <v>88</v>
      </c>
      <c r="H137" s="224" t="s">
        <v>43</v>
      </c>
      <c r="I137" s="224">
        <v>8</v>
      </c>
      <c r="J137" s="224">
        <v>61</v>
      </c>
      <c r="K137" s="224">
        <v>0.1</v>
      </c>
      <c r="L137" s="224">
        <v>39</v>
      </c>
      <c r="M137" s="224">
        <v>32</v>
      </c>
      <c r="N137" s="224">
        <v>14</v>
      </c>
      <c r="O137" s="224">
        <v>18</v>
      </c>
      <c r="P137" s="224"/>
      <c r="Q137" s="224" t="s">
        <v>2998</v>
      </c>
      <c r="R137" s="224">
        <v>2854</v>
      </c>
      <c r="S137" s="260">
        <v>3221000000</v>
      </c>
      <c r="T137" s="222" t="s">
        <v>274</v>
      </c>
      <c r="U137" s="224" t="s">
        <v>59</v>
      </c>
    </row>
    <row r="138" spans="1:21" ht="15.75" customHeight="1">
      <c r="A138" s="223"/>
      <c r="B138" s="416"/>
      <c r="C138" s="423"/>
      <c r="D138" s="255" t="s">
        <v>91</v>
      </c>
      <c r="E138" s="262">
        <v>44575</v>
      </c>
      <c r="F138" s="224" t="s">
        <v>58</v>
      </c>
      <c r="G138" s="224" t="s">
        <v>88</v>
      </c>
      <c r="H138" s="224" t="s">
        <v>43</v>
      </c>
      <c r="I138" s="224">
        <v>9</v>
      </c>
      <c r="J138" s="224">
        <v>5</v>
      </c>
      <c r="K138" s="224">
        <v>0.2</v>
      </c>
      <c r="L138" s="224">
        <v>67</v>
      </c>
      <c r="M138" s="224">
        <v>60</v>
      </c>
      <c r="N138" s="224">
        <v>16</v>
      </c>
      <c r="O138" s="224">
        <v>44</v>
      </c>
      <c r="P138" s="224"/>
      <c r="Q138" s="224" t="s">
        <v>2999</v>
      </c>
      <c r="R138" s="224">
        <v>3325</v>
      </c>
      <c r="S138" s="260">
        <v>3221000000</v>
      </c>
      <c r="T138" s="222" t="s">
        <v>274</v>
      </c>
      <c r="U138" s="224" t="s">
        <v>59</v>
      </c>
    </row>
    <row r="139" spans="1:21" ht="15.75" customHeight="1">
      <c r="A139" s="223"/>
      <c r="B139" s="416"/>
      <c r="C139" s="423"/>
      <c r="D139" s="255" t="s">
        <v>91</v>
      </c>
      <c r="E139" s="262">
        <v>44575</v>
      </c>
      <c r="F139" s="224" t="s">
        <v>58</v>
      </c>
      <c r="G139" s="224" t="s">
        <v>88</v>
      </c>
      <c r="H139" s="224" t="s">
        <v>43</v>
      </c>
      <c r="I139" s="224">
        <v>9</v>
      </c>
      <c r="J139" s="224">
        <v>7</v>
      </c>
      <c r="K139" s="224">
        <v>0.2</v>
      </c>
      <c r="L139" s="224">
        <v>72</v>
      </c>
      <c r="M139" s="224">
        <v>63</v>
      </c>
      <c r="N139" s="224">
        <v>6</v>
      </c>
      <c r="O139" s="224">
        <v>57</v>
      </c>
      <c r="P139" s="224"/>
      <c r="Q139" s="224" t="s">
        <v>3000</v>
      </c>
      <c r="R139" s="224">
        <v>1608</v>
      </c>
      <c r="S139" s="260">
        <v>3221000000</v>
      </c>
      <c r="T139" s="222"/>
      <c r="U139" s="224" t="s">
        <v>59</v>
      </c>
    </row>
    <row r="140" spans="1:21" ht="15.75" customHeight="1">
      <c r="A140" s="223"/>
      <c r="B140" s="416"/>
      <c r="C140" s="423"/>
      <c r="D140" s="255" t="s">
        <v>91</v>
      </c>
      <c r="E140" s="262">
        <v>44575</v>
      </c>
      <c r="F140" s="224" t="s">
        <v>58</v>
      </c>
      <c r="G140" s="224" t="s">
        <v>88</v>
      </c>
      <c r="H140" s="224" t="s">
        <v>43</v>
      </c>
      <c r="I140" s="224">
        <v>9</v>
      </c>
      <c r="J140" s="224">
        <v>12</v>
      </c>
      <c r="K140" s="224">
        <v>0.1</v>
      </c>
      <c r="L140" s="224">
        <v>31</v>
      </c>
      <c r="M140" s="224">
        <v>28</v>
      </c>
      <c r="N140" s="224">
        <v>6</v>
      </c>
      <c r="O140" s="224">
        <v>22</v>
      </c>
      <c r="P140" s="224"/>
      <c r="Q140" s="224" t="s">
        <v>3001</v>
      </c>
      <c r="R140" s="224">
        <v>1241</v>
      </c>
      <c r="S140" s="260">
        <v>3221000000</v>
      </c>
      <c r="T140" s="222"/>
      <c r="U140" s="224" t="s">
        <v>59</v>
      </c>
    </row>
    <row r="141" spans="1:21" ht="15.75" customHeight="1">
      <c r="A141" s="223"/>
      <c r="B141" s="416"/>
      <c r="C141" s="423"/>
      <c r="D141" s="255" t="s">
        <v>91</v>
      </c>
      <c r="E141" s="262">
        <v>44575</v>
      </c>
      <c r="F141" s="224" t="s">
        <v>58</v>
      </c>
      <c r="G141" s="224" t="s">
        <v>88</v>
      </c>
      <c r="H141" s="224" t="s">
        <v>43</v>
      </c>
      <c r="I141" s="224">
        <v>9</v>
      </c>
      <c r="J141" s="224">
        <v>13</v>
      </c>
      <c r="K141" s="224">
        <v>0.3</v>
      </c>
      <c r="L141" s="224">
        <v>94</v>
      </c>
      <c r="M141" s="224">
        <v>83</v>
      </c>
      <c r="N141" s="224">
        <v>14</v>
      </c>
      <c r="O141" s="224">
        <v>69</v>
      </c>
      <c r="P141" s="224"/>
      <c r="Q141" s="224" t="s">
        <v>3002</v>
      </c>
      <c r="R141" s="224">
        <v>3296</v>
      </c>
      <c r="S141" s="260">
        <v>3221000000</v>
      </c>
      <c r="T141" s="222"/>
      <c r="U141" s="224" t="s">
        <v>59</v>
      </c>
    </row>
    <row r="142" spans="1:21" ht="15.75" customHeight="1">
      <c r="A142" s="223"/>
      <c r="B142" s="416"/>
      <c r="C142" s="423"/>
      <c r="D142" s="255" t="s">
        <v>91</v>
      </c>
      <c r="E142" s="262">
        <v>44575</v>
      </c>
      <c r="F142" s="224" t="s">
        <v>58</v>
      </c>
      <c r="G142" s="224" t="s">
        <v>88</v>
      </c>
      <c r="H142" s="224" t="s">
        <v>43</v>
      </c>
      <c r="I142" s="224">
        <v>10</v>
      </c>
      <c r="J142" s="224">
        <v>38</v>
      </c>
      <c r="K142" s="224">
        <v>0.2</v>
      </c>
      <c r="L142" s="224">
        <v>50</v>
      </c>
      <c r="M142" s="224">
        <v>44</v>
      </c>
      <c r="N142" s="224">
        <v>3</v>
      </c>
      <c r="O142" s="224">
        <v>41</v>
      </c>
      <c r="P142" s="224"/>
      <c r="Q142" s="224" t="s">
        <v>3003</v>
      </c>
      <c r="R142" s="224">
        <v>688</v>
      </c>
      <c r="S142" s="260">
        <v>3221000000</v>
      </c>
      <c r="T142" s="222" t="s">
        <v>274</v>
      </c>
      <c r="U142" s="224" t="s">
        <v>59</v>
      </c>
    </row>
    <row r="143" spans="1:21" ht="15.75" customHeight="1">
      <c r="A143" s="223"/>
      <c r="B143" s="416"/>
      <c r="C143" s="423"/>
      <c r="D143" s="255" t="s">
        <v>91</v>
      </c>
      <c r="E143" s="262">
        <v>44575</v>
      </c>
      <c r="F143" s="224" t="s">
        <v>58</v>
      </c>
      <c r="G143" s="224" t="s">
        <v>88</v>
      </c>
      <c r="H143" s="224" t="s">
        <v>43</v>
      </c>
      <c r="I143" s="224">
        <v>10</v>
      </c>
      <c r="J143" s="224">
        <v>39</v>
      </c>
      <c r="K143" s="224">
        <v>0.2</v>
      </c>
      <c r="L143" s="224">
        <v>33</v>
      </c>
      <c r="M143" s="224">
        <v>27</v>
      </c>
      <c r="N143" s="224">
        <v>12</v>
      </c>
      <c r="O143" s="224">
        <v>15</v>
      </c>
      <c r="P143" s="224"/>
      <c r="Q143" s="224" t="s">
        <v>3004</v>
      </c>
      <c r="R143" s="224">
        <v>2061</v>
      </c>
      <c r="S143" s="260">
        <v>3221000000</v>
      </c>
      <c r="T143" s="222" t="s">
        <v>274</v>
      </c>
      <c r="U143" s="224" t="s">
        <v>59</v>
      </c>
    </row>
    <row r="144" spans="1:21" ht="15.75" customHeight="1">
      <c r="A144" s="223"/>
      <c r="B144" s="416"/>
      <c r="C144" s="423"/>
      <c r="D144" s="255" t="s">
        <v>91</v>
      </c>
      <c r="E144" s="262">
        <v>44575</v>
      </c>
      <c r="F144" s="224" t="s">
        <v>58</v>
      </c>
      <c r="G144" s="224" t="s">
        <v>88</v>
      </c>
      <c r="H144" s="224" t="s">
        <v>43</v>
      </c>
      <c r="I144" s="224">
        <v>52</v>
      </c>
      <c r="J144" s="224">
        <v>15</v>
      </c>
      <c r="K144" s="224">
        <v>0.9</v>
      </c>
      <c r="L144" s="224">
        <v>175</v>
      </c>
      <c r="M144" s="224">
        <v>137</v>
      </c>
      <c r="N144" s="224">
        <v>9</v>
      </c>
      <c r="O144" s="224">
        <v>128</v>
      </c>
      <c r="P144" s="224"/>
      <c r="Q144" s="224" t="s">
        <v>3005</v>
      </c>
      <c r="R144" s="224">
        <v>2221</v>
      </c>
      <c r="S144" s="260">
        <v>3221000000</v>
      </c>
      <c r="T144" s="222"/>
      <c r="U144" s="224" t="s">
        <v>59</v>
      </c>
    </row>
    <row r="145" spans="1:21" ht="15.75" customHeight="1">
      <c r="A145" s="223"/>
      <c r="B145" s="416"/>
      <c r="C145" s="423"/>
      <c r="D145" s="255" t="s">
        <v>91</v>
      </c>
      <c r="E145" s="262">
        <v>44575</v>
      </c>
      <c r="F145" s="224" t="s">
        <v>58</v>
      </c>
      <c r="G145" s="224" t="s">
        <v>88</v>
      </c>
      <c r="H145" s="224" t="s">
        <v>43</v>
      </c>
      <c r="I145" s="224">
        <v>53</v>
      </c>
      <c r="J145" s="224">
        <v>8</v>
      </c>
      <c r="K145" s="224">
        <v>0.3</v>
      </c>
      <c r="L145" s="224">
        <v>79</v>
      </c>
      <c r="M145" s="224">
        <v>68</v>
      </c>
      <c r="N145" s="224">
        <v>18</v>
      </c>
      <c r="O145" s="224">
        <v>50</v>
      </c>
      <c r="P145" s="224"/>
      <c r="Q145" s="224" t="s">
        <v>3006</v>
      </c>
      <c r="R145" s="224">
        <v>3418</v>
      </c>
      <c r="S145" s="260">
        <v>3221000000</v>
      </c>
      <c r="T145" s="222" t="s">
        <v>274</v>
      </c>
      <c r="U145" s="224" t="s">
        <v>59</v>
      </c>
    </row>
    <row r="146" spans="1:21" ht="15.75" customHeight="1">
      <c r="A146" s="223"/>
      <c r="B146" s="416"/>
      <c r="C146" s="423"/>
      <c r="D146" s="255" t="s">
        <v>91</v>
      </c>
      <c r="E146" s="262">
        <v>44575</v>
      </c>
      <c r="F146" s="224" t="s">
        <v>58</v>
      </c>
      <c r="G146" s="224" t="s">
        <v>88</v>
      </c>
      <c r="H146" s="224" t="s">
        <v>43</v>
      </c>
      <c r="I146" s="224">
        <v>80</v>
      </c>
      <c r="J146" s="224">
        <v>8</v>
      </c>
      <c r="K146" s="224">
        <v>0.4</v>
      </c>
      <c r="L146" s="224">
        <v>78</v>
      </c>
      <c r="M146" s="224">
        <v>57</v>
      </c>
      <c r="N146" s="224">
        <v>21</v>
      </c>
      <c r="O146" s="224">
        <v>36</v>
      </c>
      <c r="P146" s="224"/>
      <c r="Q146" s="224" t="s">
        <v>3007</v>
      </c>
      <c r="R146" s="224">
        <v>3730</v>
      </c>
      <c r="S146" s="260">
        <v>3221000000</v>
      </c>
      <c r="T146" s="222" t="s">
        <v>274</v>
      </c>
      <c r="U146" s="224" t="s">
        <v>59</v>
      </c>
    </row>
    <row r="147" spans="1:21" ht="15.75" customHeight="1">
      <c r="A147" s="223"/>
      <c r="B147" s="416"/>
      <c r="C147" s="424"/>
      <c r="D147" s="255" t="s">
        <v>91</v>
      </c>
      <c r="E147" s="262">
        <v>44575</v>
      </c>
      <c r="F147" s="224" t="s">
        <v>58</v>
      </c>
      <c r="G147" s="224" t="s">
        <v>88</v>
      </c>
      <c r="H147" s="224" t="s">
        <v>43</v>
      </c>
      <c r="I147" s="224">
        <v>89</v>
      </c>
      <c r="J147" s="224">
        <v>11</v>
      </c>
      <c r="K147" s="224">
        <v>0.7</v>
      </c>
      <c r="L147" s="224">
        <v>202</v>
      </c>
      <c r="M147" s="224">
        <v>180</v>
      </c>
      <c r="N147" s="224">
        <v>26</v>
      </c>
      <c r="O147" s="224">
        <v>154</v>
      </c>
      <c r="P147" s="224"/>
      <c r="Q147" s="224" t="s">
        <v>3008</v>
      </c>
      <c r="R147" s="224">
        <v>6695</v>
      </c>
      <c r="S147" s="260">
        <v>3221000000</v>
      </c>
      <c r="T147" s="222"/>
      <c r="U147" s="224" t="s">
        <v>59</v>
      </c>
    </row>
    <row r="148" spans="1:21" ht="15.75" customHeight="1">
      <c r="A148" s="223"/>
      <c r="B148" s="416"/>
      <c r="C148" s="224" t="s">
        <v>61</v>
      </c>
      <c r="D148" s="223"/>
      <c r="E148" s="223"/>
      <c r="F148" s="223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</row>
    <row r="149" spans="1:21" ht="15.75" customHeight="1">
      <c r="A149" s="223"/>
      <c r="B149" s="417"/>
      <c r="C149" s="224" t="s">
        <v>62</v>
      </c>
      <c r="D149" s="223"/>
      <c r="E149" s="223"/>
      <c r="F149" s="223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</row>
    <row r="150" spans="1:21" ht="15.75" customHeight="1">
      <c r="A150" s="223"/>
      <c r="B150" s="223"/>
      <c r="C150" s="224"/>
      <c r="D150" s="223"/>
      <c r="E150" s="223"/>
      <c r="F150" s="223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</row>
    <row r="151" spans="1:21" ht="15.75" customHeight="1">
      <c r="A151" s="425" t="s">
        <v>2596</v>
      </c>
      <c r="B151" s="426"/>
      <c r="C151" s="426"/>
      <c r="D151" s="426"/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7"/>
    </row>
    <row r="152" spans="1:21" ht="15.75" customHeight="1">
      <c r="A152" s="223"/>
      <c r="B152" s="418" t="s">
        <v>69</v>
      </c>
      <c r="C152" s="224" t="s">
        <v>39</v>
      </c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</row>
    <row r="153" spans="1:21" ht="15.75" customHeight="1">
      <c r="A153" s="223"/>
      <c r="B153" s="416"/>
      <c r="C153" s="419" t="s">
        <v>48</v>
      </c>
      <c r="D153" s="270" t="s">
        <v>92</v>
      </c>
      <c r="E153" s="262">
        <v>44578</v>
      </c>
      <c r="F153" s="224" t="s">
        <v>41</v>
      </c>
      <c r="G153" s="224" t="s">
        <v>93</v>
      </c>
      <c r="H153" s="224" t="s">
        <v>43</v>
      </c>
      <c r="I153" s="224">
        <v>12</v>
      </c>
      <c r="J153" s="224">
        <v>7</v>
      </c>
      <c r="K153" s="224">
        <v>0.5</v>
      </c>
      <c r="L153" s="224">
        <v>19</v>
      </c>
      <c r="M153" s="224">
        <v>17</v>
      </c>
      <c r="N153" s="224">
        <v>0</v>
      </c>
      <c r="O153" s="224">
        <v>17</v>
      </c>
      <c r="P153" s="224"/>
      <c r="Q153" s="224" t="s">
        <v>3009</v>
      </c>
      <c r="R153" s="224">
        <v>59</v>
      </c>
      <c r="S153" s="260">
        <v>3221000000</v>
      </c>
      <c r="T153" s="222" t="s">
        <v>274</v>
      </c>
      <c r="U153" s="257" t="s">
        <v>50</v>
      </c>
    </row>
    <row r="154" spans="1:21" ht="15.75" customHeight="1">
      <c r="A154" s="223"/>
      <c r="B154" s="416"/>
      <c r="C154" s="416"/>
      <c r="D154" s="270" t="s">
        <v>92</v>
      </c>
      <c r="E154" s="262">
        <v>44578</v>
      </c>
      <c r="F154" s="224" t="s">
        <v>41</v>
      </c>
      <c r="G154" s="224" t="s">
        <v>93</v>
      </c>
      <c r="H154" s="224" t="s">
        <v>43</v>
      </c>
      <c r="I154" s="224">
        <v>35</v>
      </c>
      <c r="J154" s="224">
        <v>2</v>
      </c>
      <c r="K154" s="224">
        <v>0.1</v>
      </c>
      <c r="L154" s="224">
        <v>17</v>
      </c>
      <c r="M154" s="224">
        <v>14</v>
      </c>
      <c r="N154" s="224">
        <v>0</v>
      </c>
      <c r="O154" s="224">
        <v>14</v>
      </c>
      <c r="P154" s="224"/>
      <c r="Q154" s="224" t="s">
        <v>3010</v>
      </c>
      <c r="R154" s="224">
        <v>52</v>
      </c>
      <c r="S154" s="260">
        <v>3221000000</v>
      </c>
      <c r="T154" s="222"/>
      <c r="U154" s="257" t="s">
        <v>50</v>
      </c>
    </row>
    <row r="155" spans="1:21" ht="15.75" customHeight="1">
      <c r="A155" s="223"/>
      <c r="B155" s="416"/>
      <c r="C155" s="416"/>
      <c r="D155" s="270" t="s">
        <v>92</v>
      </c>
      <c r="E155" s="262">
        <v>44578</v>
      </c>
      <c r="F155" s="224" t="s">
        <v>41</v>
      </c>
      <c r="G155" s="224" t="s">
        <v>93</v>
      </c>
      <c r="H155" s="224" t="s">
        <v>43</v>
      </c>
      <c r="I155" s="224">
        <v>45</v>
      </c>
      <c r="J155" s="224">
        <v>2</v>
      </c>
      <c r="K155" s="224">
        <v>0.2</v>
      </c>
      <c r="L155" s="224">
        <v>3</v>
      </c>
      <c r="M155" s="224">
        <v>2</v>
      </c>
      <c r="N155" s="224">
        <v>0</v>
      </c>
      <c r="O155" s="224">
        <v>2</v>
      </c>
      <c r="P155" s="224"/>
      <c r="Q155" s="224" t="s">
        <v>3011</v>
      </c>
      <c r="R155" s="224">
        <v>8</v>
      </c>
      <c r="S155" s="260">
        <v>3221000000</v>
      </c>
      <c r="T155" s="222"/>
      <c r="U155" s="257" t="s">
        <v>50</v>
      </c>
    </row>
    <row r="156" spans="1:21" ht="15.75" customHeight="1">
      <c r="A156" s="223"/>
      <c r="B156" s="416"/>
      <c r="C156" s="417"/>
      <c r="D156" s="270" t="s">
        <v>92</v>
      </c>
      <c r="E156" s="262">
        <v>44578</v>
      </c>
      <c r="F156" s="224" t="s">
        <v>41</v>
      </c>
      <c r="G156" s="224" t="s">
        <v>93</v>
      </c>
      <c r="H156" s="224" t="s">
        <v>43</v>
      </c>
      <c r="I156" s="224">
        <v>45</v>
      </c>
      <c r="J156" s="224">
        <v>5</v>
      </c>
      <c r="K156" s="224">
        <v>0.2</v>
      </c>
      <c r="L156" s="224">
        <v>55</v>
      </c>
      <c r="M156" s="224">
        <v>25</v>
      </c>
      <c r="N156" s="224">
        <v>0</v>
      </c>
      <c r="O156" s="224">
        <v>25</v>
      </c>
      <c r="P156" s="224"/>
      <c r="Q156" s="224" t="s">
        <v>3012</v>
      </c>
      <c r="R156" s="224">
        <v>90</v>
      </c>
      <c r="S156" s="260">
        <v>3221000000</v>
      </c>
      <c r="T156" s="222"/>
      <c r="U156" s="257" t="s">
        <v>50</v>
      </c>
    </row>
    <row r="157" spans="1:21" ht="15.75" customHeight="1">
      <c r="A157" s="223"/>
      <c r="B157" s="416"/>
      <c r="C157" s="419" t="s">
        <v>52</v>
      </c>
      <c r="D157" s="270" t="s">
        <v>94</v>
      </c>
      <c r="E157" s="262">
        <v>44578</v>
      </c>
      <c r="F157" s="224" t="s">
        <v>41</v>
      </c>
      <c r="G157" s="224" t="s">
        <v>93</v>
      </c>
      <c r="H157" s="224" t="s">
        <v>43</v>
      </c>
      <c r="I157" s="224">
        <v>22</v>
      </c>
      <c r="J157" s="224">
        <v>18</v>
      </c>
      <c r="K157" s="224">
        <v>0.1</v>
      </c>
      <c r="L157" s="224">
        <v>1</v>
      </c>
      <c r="M157" s="224">
        <v>1</v>
      </c>
      <c r="N157" s="224">
        <v>0</v>
      </c>
      <c r="O157" s="224">
        <v>1</v>
      </c>
      <c r="P157" s="224"/>
      <c r="Q157" s="224" t="s">
        <v>3013</v>
      </c>
      <c r="R157" s="224">
        <v>3</v>
      </c>
      <c r="S157" s="260">
        <v>3221000000</v>
      </c>
      <c r="T157" s="222"/>
      <c r="U157" s="257" t="s">
        <v>50</v>
      </c>
    </row>
    <row r="158" spans="1:21" ht="15.75" customHeight="1">
      <c r="A158" s="223"/>
      <c r="B158" s="416"/>
      <c r="C158" s="416"/>
      <c r="D158" s="270" t="s">
        <v>94</v>
      </c>
      <c r="E158" s="262">
        <v>44578</v>
      </c>
      <c r="F158" s="224" t="s">
        <v>41</v>
      </c>
      <c r="G158" s="224" t="s">
        <v>93</v>
      </c>
      <c r="H158" s="224" t="s">
        <v>43</v>
      </c>
      <c r="I158" s="224">
        <v>22</v>
      </c>
      <c r="J158" s="224">
        <v>20</v>
      </c>
      <c r="K158" s="224">
        <v>2</v>
      </c>
      <c r="L158" s="224">
        <v>6</v>
      </c>
      <c r="M158" s="224">
        <v>6</v>
      </c>
      <c r="N158" s="224">
        <v>0</v>
      </c>
      <c r="O158" s="224">
        <v>6</v>
      </c>
      <c r="P158" s="224"/>
      <c r="Q158" s="224" t="s">
        <v>3014</v>
      </c>
      <c r="R158" s="224">
        <v>28</v>
      </c>
      <c r="S158" s="260">
        <v>3221000000</v>
      </c>
      <c r="T158" s="222"/>
      <c r="U158" s="257" t="s">
        <v>50</v>
      </c>
    </row>
    <row r="159" spans="1:21" ht="15.75" customHeight="1">
      <c r="A159" s="223"/>
      <c r="B159" s="416"/>
      <c r="C159" s="416"/>
      <c r="D159" s="270" t="s">
        <v>94</v>
      </c>
      <c r="E159" s="262">
        <v>44578</v>
      </c>
      <c r="F159" s="224" t="s">
        <v>41</v>
      </c>
      <c r="G159" s="224" t="s">
        <v>93</v>
      </c>
      <c r="H159" s="224" t="s">
        <v>43</v>
      </c>
      <c r="I159" s="224">
        <v>22</v>
      </c>
      <c r="J159" s="224">
        <v>17</v>
      </c>
      <c r="K159" s="224">
        <v>0.2</v>
      </c>
      <c r="L159" s="224">
        <v>2</v>
      </c>
      <c r="M159" s="224">
        <v>2</v>
      </c>
      <c r="N159" s="224">
        <v>0</v>
      </c>
      <c r="O159" s="224">
        <v>2</v>
      </c>
      <c r="P159" s="224"/>
      <c r="Q159" s="224" t="s">
        <v>3015</v>
      </c>
      <c r="R159" s="224">
        <v>7</v>
      </c>
      <c r="S159" s="260">
        <v>3221000000</v>
      </c>
      <c r="T159" s="222"/>
      <c r="U159" s="257" t="s">
        <v>50</v>
      </c>
    </row>
    <row r="160" spans="1:21" ht="15.75" customHeight="1">
      <c r="A160" s="223"/>
      <c r="B160" s="416"/>
      <c r="C160" s="416"/>
      <c r="D160" s="270" t="s">
        <v>94</v>
      </c>
      <c r="E160" s="262">
        <v>44578</v>
      </c>
      <c r="F160" s="224" t="s">
        <v>41</v>
      </c>
      <c r="G160" s="224" t="s">
        <v>93</v>
      </c>
      <c r="H160" s="224" t="s">
        <v>43</v>
      </c>
      <c r="I160" s="224">
        <v>22</v>
      </c>
      <c r="J160" s="224">
        <v>22</v>
      </c>
      <c r="K160" s="224">
        <v>0.7</v>
      </c>
      <c r="L160" s="224">
        <v>4</v>
      </c>
      <c r="M160" s="224">
        <v>4</v>
      </c>
      <c r="N160" s="224">
        <v>0</v>
      </c>
      <c r="O160" s="224">
        <v>4</v>
      </c>
      <c r="P160" s="224"/>
      <c r="Q160" s="224" t="s">
        <v>3016</v>
      </c>
      <c r="R160" s="224">
        <v>17</v>
      </c>
      <c r="S160" s="260">
        <v>3221000000</v>
      </c>
      <c r="T160" s="222"/>
      <c r="U160" s="257" t="s">
        <v>50</v>
      </c>
    </row>
    <row r="161" spans="1:21" ht="15.75" customHeight="1">
      <c r="A161" s="223"/>
      <c r="B161" s="416"/>
      <c r="C161" s="416"/>
      <c r="D161" s="270" t="s">
        <v>94</v>
      </c>
      <c r="E161" s="262">
        <v>44578</v>
      </c>
      <c r="F161" s="224" t="s">
        <v>41</v>
      </c>
      <c r="G161" s="224" t="s">
        <v>93</v>
      </c>
      <c r="H161" s="224" t="s">
        <v>43</v>
      </c>
      <c r="I161" s="224">
        <v>23</v>
      </c>
      <c r="J161" s="224">
        <v>20</v>
      </c>
      <c r="K161" s="224">
        <v>0.5</v>
      </c>
      <c r="L161" s="224">
        <v>8</v>
      </c>
      <c r="M161" s="224">
        <v>6</v>
      </c>
      <c r="N161" s="224">
        <v>0</v>
      </c>
      <c r="O161" s="224">
        <v>6</v>
      </c>
      <c r="P161" s="224"/>
      <c r="Q161" s="224" t="s">
        <v>3017</v>
      </c>
      <c r="R161" s="224">
        <v>35</v>
      </c>
      <c r="S161" s="260">
        <v>3221000000</v>
      </c>
      <c r="T161" s="222"/>
      <c r="U161" s="257" t="s">
        <v>50</v>
      </c>
    </row>
    <row r="162" spans="1:21" ht="15.75" customHeight="1">
      <c r="A162" s="223"/>
      <c r="B162" s="416"/>
      <c r="C162" s="416"/>
      <c r="D162" s="270" t="s">
        <v>94</v>
      </c>
      <c r="E162" s="262">
        <v>44578</v>
      </c>
      <c r="F162" s="224" t="s">
        <v>41</v>
      </c>
      <c r="G162" s="224" t="s">
        <v>93</v>
      </c>
      <c r="H162" s="224" t="s">
        <v>43</v>
      </c>
      <c r="I162" s="224">
        <v>35</v>
      </c>
      <c r="J162" s="224">
        <v>9</v>
      </c>
      <c r="K162" s="267">
        <v>1</v>
      </c>
      <c r="L162" s="224">
        <v>23</v>
      </c>
      <c r="M162" s="224">
        <v>4</v>
      </c>
      <c r="N162" s="224">
        <v>0</v>
      </c>
      <c r="O162" s="224">
        <v>4</v>
      </c>
      <c r="P162" s="224"/>
      <c r="Q162" s="224" t="s">
        <v>3018</v>
      </c>
      <c r="R162" s="224">
        <v>15</v>
      </c>
      <c r="S162" s="260">
        <v>3221000000</v>
      </c>
      <c r="T162" s="222" t="s">
        <v>274</v>
      </c>
      <c r="U162" s="257" t="s">
        <v>50</v>
      </c>
    </row>
    <row r="163" spans="1:21" ht="15.75" customHeight="1">
      <c r="A163" s="223"/>
      <c r="B163" s="416"/>
      <c r="C163" s="416"/>
      <c r="D163" s="270" t="s">
        <v>94</v>
      </c>
      <c r="E163" s="262">
        <v>44578</v>
      </c>
      <c r="F163" s="224" t="s">
        <v>41</v>
      </c>
      <c r="G163" s="224" t="s">
        <v>93</v>
      </c>
      <c r="H163" s="224" t="s">
        <v>43</v>
      </c>
      <c r="I163" s="224">
        <v>35</v>
      </c>
      <c r="J163" s="224">
        <v>19</v>
      </c>
      <c r="K163" s="224">
        <v>1.5</v>
      </c>
      <c r="L163" s="224">
        <v>17</v>
      </c>
      <c r="M163" s="224">
        <v>15</v>
      </c>
      <c r="N163" s="224">
        <v>0</v>
      </c>
      <c r="O163" s="224">
        <v>15</v>
      </c>
      <c r="P163" s="224"/>
      <c r="Q163" s="224" t="s">
        <v>3019</v>
      </c>
      <c r="R163" s="224">
        <v>55</v>
      </c>
      <c r="S163" s="260">
        <v>3221000000</v>
      </c>
      <c r="T163" s="222" t="s">
        <v>274</v>
      </c>
      <c r="U163" s="257" t="s">
        <v>50</v>
      </c>
    </row>
    <row r="164" spans="1:21" ht="15.75" customHeight="1">
      <c r="A164" s="223"/>
      <c r="B164" s="416"/>
      <c r="C164" s="416"/>
      <c r="D164" s="270" t="s">
        <v>94</v>
      </c>
      <c r="E164" s="262">
        <v>44578</v>
      </c>
      <c r="F164" s="224" t="s">
        <v>41</v>
      </c>
      <c r="G164" s="224" t="s">
        <v>93</v>
      </c>
      <c r="H164" s="224" t="s">
        <v>43</v>
      </c>
      <c r="I164" s="224">
        <v>47</v>
      </c>
      <c r="J164" s="224">
        <v>13</v>
      </c>
      <c r="K164" s="224">
        <v>0.5</v>
      </c>
      <c r="L164" s="224">
        <v>18</v>
      </c>
      <c r="M164" s="224">
        <v>7</v>
      </c>
      <c r="N164" s="224">
        <v>0</v>
      </c>
      <c r="O164" s="224">
        <v>7</v>
      </c>
      <c r="P164" s="224"/>
      <c r="Q164" s="224" t="s">
        <v>3020</v>
      </c>
      <c r="R164" s="224">
        <v>24</v>
      </c>
      <c r="S164" s="260">
        <v>3221000000</v>
      </c>
      <c r="T164" s="222" t="s">
        <v>274</v>
      </c>
      <c r="U164" s="257" t="s">
        <v>44</v>
      </c>
    </row>
    <row r="165" spans="1:21" ht="15.75" customHeight="1">
      <c r="A165" s="223"/>
      <c r="B165" s="416"/>
      <c r="C165" s="416"/>
      <c r="D165" s="270" t="s">
        <v>95</v>
      </c>
      <c r="E165" s="262">
        <v>44586</v>
      </c>
      <c r="F165" s="224" t="s">
        <v>41</v>
      </c>
      <c r="G165" s="224" t="s">
        <v>93</v>
      </c>
      <c r="H165" s="224" t="s">
        <v>43</v>
      </c>
      <c r="I165" s="224">
        <v>4</v>
      </c>
      <c r="J165" s="224">
        <v>4</v>
      </c>
      <c r="K165" s="224">
        <v>0.6</v>
      </c>
      <c r="L165" s="224">
        <v>9</v>
      </c>
      <c r="M165" s="224">
        <v>8</v>
      </c>
      <c r="N165" s="224">
        <v>0</v>
      </c>
      <c r="O165" s="224">
        <v>8</v>
      </c>
      <c r="P165" s="224"/>
      <c r="Q165" s="224" t="s">
        <v>3021</v>
      </c>
      <c r="R165" s="224">
        <v>29</v>
      </c>
      <c r="S165" s="260">
        <v>3221000000</v>
      </c>
      <c r="T165" s="222" t="s">
        <v>274</v>
      </c>
      <c r="U165" s="257" t="s">
        <v>50</v>
      </c>
    </row>
    <row r="166" spans="1:21" ht="15.75" customHeight="1">
      <c r="A166" s="223"/>
      <c r="B166" s="416"/>
      <c r="C166" s="416"/>
      <c r="D166" s="270" t="s">
        <v>95</v>
      </c>
      <c r="E166" s="262">
        <v>44586</v>
      </c>
      <c r="F166" s="224" t="s">
        <v>41</v>
      </c>
      <c r="G166" s="224" t="s">
        <v>93</v>
      </c>
      <c r="H166" s="224" t="s">
        <v>43</v>
      </c>
      <c r="I166" s="224">
        <v>12</v>
      </c>
      <c r="J166" s="224">
        <v>5</v>
      </c>
      <c r="K166" s="224">
        <v>0.2</v>
      </c>
      <c r="L166" s="224">
        <v>3</v>
      </c>
      <c r="M166" s="224">
        <v>3</v>
      </c>
      <c r="N166" s="224">
        <v>0</v>
      </c>
      <c r="O166" s="224">
        <v>3</v>
      </c>
      <c r="P166" s="224"/>
      <c r="Q166" s="224" t="s">
        <v>3022</v>
      </c>
      <c r="R166" s="224">
        <v>9</v>
      </c>
      <c r="S166" s="260">
        <v>3221000000</v>
      </c>
      <c r="T166" s="222" t="s">
        <v>274</v>
      </c>
      <c r="U166" s="257" t="s">
        <v>50</v>
      </c>
    </row>
    <row r="167" spans="1:21" ht="15.75" customHeight="1">
      <c r="A167" s="223"/>
      <c r="B167" s="416"/>
      <c r="C167" s="416"/>
      <c r="D167" s="270" t="s">
        <v>95</v>
      </c>
      <c r="E167" s="262">
        <v>44586</v>
      </c>
      <c r="F167" s="224" t="s">
        <v>41</v>
      </c>
      <c r="G167" s="224" t="s">
        <v>93</v>
      </c>
      <c r="H167" s="224" t="s">
        <v>43</v>
      </c>
      <c r="I167" s="224">
        <v>12</v>
      </c>
      <c r="J167" s="224">
        <v>9</v>
      </c>
      <c r="K167" s="224">
        <v>0.1</v>
      </c>
      <c r="L167" s="224">
        <v>2</v>
      </c>
      <c r="M167" s="224">
        <v>1</v>
      </c>
      <c r="N167" s="224">
        <v>0</v>
      </c>
      <c r="O167" s="224">
        <v>1</v>
      </c>
      <c r="P167" s="224"/>
      <c r="Q167" s="224" t="s">
        <v>3023</v>
      </c>
      <c r="R167" s="224">
        <v>5</v>
      </c>
      <c r="S167" s="260">
        <v>3221000000</v>
      </c>
      <c r="T167" s="222" t="s">
        <v>274</v>
      </c>
      <c r="U167" s="257" t="s">
        <v>50</v>
      </c>
    </row>
    <row r="168" spans="1:21" ht="15.75" customHeight="1">
      <c r="A168" s="223"/>
      <c r="B168" s="416"/>
      <c r="C168" s="416"/>
      <c r="D168" s="270" t="s">
        <v>95</v>
      </c>
      <c r="E168" s="262">
        <v>44586</v>
      </c>
      <c r="F168" s="224" t="s">
        <v>41</v>
      </c>
      <c r="G168" s="224" t="s">
        <v>93</v>
      </c>
      <c r="H168" s="224" t="s">
        <v>43</v>
      </c>
      <c r="I168" s="224">
        <v>41</v>
      </c>
      <c r="J168" s="224">
        <v>29</v>
      </c>
      <c r="K168" s="224">
        <v>1</v>
      </c>
      <c r="L168" s="224">
        <v>10</v>
      </c>
      <c r="M168" s="224">
        <v>5</v>
      </c>
      <c r="N168" s="224">
        <v>0</v>
      </c>
      <c r="O168" s="224">
        <v>5</v>
      </c>
      <c r="P168" s="224"/>
      <c r="Q168" s="224" t="s">
        <v>3024</v>
      </c>
      <c r="R168" s="224">
        <v>19</v>
      </c>
      <c r="S168" s="260">
        <v>3221000000</v>
      </c>
      <c r="T168" s="222" t="s">
        <v>274</v>
      </c>
      <c r="U168" s="257" t="s">
        <v>44</v>
      </c>
    </row>
    <row r="169" spans="1:21" ht="15.75" customHeight="1">
      <c r="A169" s="223"/>
      <c r="B169" s="416"/>
      <c r="C169" s="416"/>
      <c r="D169" s="270" t="s">
        <v>95</v>
      </c>
      <c r="E169" s="262">
        <v>44586</v>
      </c>
      <c r="F169" s="224" t="s">
        <v>41</v>
      </c>
      <c r="G169" s="224" t="s">
        <v>93</v>
      </c>
      <c r="H169" s="224" t="s">
        <v>43</v>
      </c>
      <c r="I169" s="224">
        <v>41</v>
      </c>
      <c r="J169" s="224">
        <v>32</v>
      </c>
      <c r="K169" s="224">
        <v>0.6</v>
      </c>
      <c r="L169" s="224">
        <v>16</v>
      </c>
      <c r="M169" s="224">
        <v>8</v>
      </c>
      <c r="N169" s="224">
        <v>0</v>
      </c>
      <c r="O169" s="224">
        <v>8</v>
      </c>
      <c r="P169" s="224"/>
      <c r="Q169" s="224" t="s">
        <v>3025</v>
      </c>
      <c r="R169" s="224">
        <v>30</v>
      </c>
      <c r="S169" s="260">
        <v>3221000000</v>
      </c>
      <c r="T169" s="222" t="s">
        <v>274</v>
      </c>
      <c r="U169" s="257" t="s">
        <v>44</v>
      </c>
    </row>
    <row r="170" spans="1:21" ht="15.75" customHeight="1">
      <c r="A170" s="223"/>
      <c r="B170" s="416"/>
      <c r="C170" s="417"/>
      <c r="D170" s="270" t="s">
        <v>95</v>
      </c>
      <c r="E170" s="262">
        <v>44586</v>
      </c>
      <c r="F170" s="224" t="s">
        <v>41</v>
      </c>
      <c r="G170" s="224" t="s">
        <v>93</v>
      </c>
      <c r="H170" s="224" t="s">
        <v>43</v>
      </c>
      <c r="I170" s="224">
        <v>68</v>
      </c>
      <c r="J170" s="224">
        <v>19</v>
      </c>
      <c r="K170" s="224">
        <v>0.3</v>
      </c>
      <c r="L170" s="224">
        <v>18</v>
      </c>
      <c r="M170" s="224">
        <v>17</v>
      </c>
      <c r="N170" s="224">
        <v>0</v>
      </c>
      <c r="O170" s="224">
        <v>17</v>
      </c>
      <c r="P170" s="224"/>
      <c r="Q170" s="224" t="s">
        <v>3026</v>
      </c>
      <c r="R170" s="224">
        <v>59</v>
      </c>
      <c r="S170" s="260">
        <v>3221000000</v>
      </c>
      <c r="T170" s="222"/>
      <c r="U170" s="257" t="s">
        <v>59</v>
      </c>
    </row>
    <row r="171" spans="1:21" ht="15.75" customHeight="1">
      <c r="A171" s="223"/>
      <c r="B171" s="416"/>
      <c r="C171" s="419" t="s">
        <v>2595</v>
      </c>
      <c r="D171" s="255" t="s">
        <v>96</v>
      </c>
      <c r="E171" s="262">
        <v>44571</v>
      </c>
      <c r="F171" s="224" t="s">
        <v>41</v>
      </c>
      <c r="G171" s="224" t="s">
        <v>93</v>
      </c>
      <c r="H171" s="224" t="s">
        <v>43</v>
      </c>
      <c r="I171" s="224">
        <v>2</v>
      </c>
      <c r="J171" s="224">
        <v>2</v>
      </c>
      <c r="K171" s="224">
        <v>0.1</v>
      </c>
      <c r="L171" s="224">
        <v>1</v>
      </c>
      <c r="M171" s="224">
        <v>1</v>
      </c>
      <c r="N171" s="224">
        <v>0</v>
      </c>
      <c r="O171" s="224">
        <v>1</v>
      </c>
      <c r="P171" s="224"/>
      <c r="Q171" s="224" t="s">
        <v>3027</v>
      </c>
      <c r="R171" s="224">
        <v>3</v>
      </c>
      <c r="S171" s="260">
        <v>3221000000</v>
      </c>
      <c r="T171" s="222" t="s">
        <v>274</v>
      </c>
      <c r="U171" s="257" t="s">
        <v>50</v>
      </c>
    </row>
    <row r="172" spans="1:21" ht="15.75" customHeight="1">
      <c r="A172" s="223"/>
      <c r="B172" s="416"/>
      <c r="C172" s="416"/>
      <c r="D172" s="255" t="s">
        <v>96</v>
      </c>
      <c r="E172" s="262">
        <v>44571</v>
      </c>
      <c r="F172" s="224" t="s">
        <v>41</v>
      </c>
      <c r="G172" s="224" t="s">
        <v>93</v>
      </c>
      <c r="H172" s="224" t="s">
        <v>43</v>
      </c>
      <c r="I172" s="224">
        <v>2</v>
      </c>
      <c r="J172" s="224">
        <v>10</v>
      </c>
      <c r="K172" s="224">
        <v>0.2</v>
      </c>
      <c r="L172" s="224">
        <v>6</v>
      </c>
      <c r="M172" s="224">
        <v>5</v>
      </c>
      <c r="N172" s="224">
        <v>0</v>
      </c>
      <c r="O172" s="224">
        <v>5</v>
      </c>
      <c r="P172" s="224"/>
      <c r="Q172" s="224" t="s">
        <v>3028</v>
      </c>
      <c r="R172" s="224">
        <v>21</v>
      </c>
      <c r="S172" s="260">
        <v>3221000000</v>
      </c>
      <c r="T172" s="222" t="s">
        <v>274</v>
      </c>
      <c r="U172" s="257" t="s">
        <v>50</v>
      </c>
    </row>
    <row r="173" spans="1:21" ht="15.75" customHeight="1">
      <c r="A173" s="223"/>
      <c r="B173" s="416"/>
      <c r="C173" s="416"/>
      <c r="D173" s="255" t="s">
        <v>96</v>
      </c>
      <c r="E173" s="262">
        <v>44571</v>
      </c>
      <c r="F173" s="224" t="s">
        <v>41</v>
      </c>
      <c r="G173" s="224" t="s">
        <v>93</v>
      </c>
      <c r="H173" s="224" t="s">
        <v>43</v>
      </c>
      <c r="I173" s="224">
        <v>2</v>
      </c>
      <c r="J173" s="224">
        <v>14</v>
      </c>
      <c r="K173" s="224">
        <v>0.3</v>
      </c>
      <c r="L173" s="224">
        <v>6</v>
      </c>
      <c r="M173" s="224">
        <v>5</v>
      </c>
      <c r="N173" s="224">
        <v>0</v>
      </c>
      <c r="O173" s="224">
        <v>5</v>
      </c>
      <c r="P173" s="224"/>
      <c r="Q173" s="224" t="s">
        <v>3029</v>
      </c>
      <c r="R173" s="224">
        <v>18</v>
      </c>
      <c r="S173" s="260">
        <v>3221000000</v>
      </c>
      <c r="T173" s="222"/>
      <c r="U173" s="257" t="s">
        <v>50</v>
      </c>
    </row>
    <row r="174" spans="1:21" ht="15.75" customHeight="1">
      <c r="A174" s="223"/>
      <c r="B174" s="416"/>
      <c r="C174" s="416"/>
      <c r="D174" s="255" t="s">
        <v>96</v>
      </c>
      <c r="E174" s="262">
        <v>44571</v>
      </c>
      <c r="F174" s="224" t="s">
        <v>41</v>
      </c>
      <c r="G174" s="224" t="s">
        <v>93</v>
      </c>
      <c r="H174" s="224" t="s">
        <v>43</v>
      </c>
      <c r="I174" s="224">
        <v>2</v>
      </c>
      <c r="J174" s="224">
        <v>23</v>
      </c>
      <c r="K174" s="224">
        <v>0.2</v>
      </c>
      <c r="L174" s="224">
        <v>7</v>
      </c>
      <c r="M174" s="224">
        <v>6</v>
      </c>
      <c r="N174" s="224">
        <v>0</v>
      </c>
      <c r="O174" s="224">
        <v>6</v>
      </c>
      <c r="P174" s="224"/>
      <c r="Q174" s="224" t="s">
        <v>3030</v>
      </c>
      <c r="R174" s="224">
        <v>22</v>
      </c>
      <c r="S174" s="260">
        <v>3221000000</v>
      </c>
      <c r="T174" s="222" t="s">
        <v>274</v>
      </c>
      <c r="U174" s="257" t="s">
        <v>50</v>
      </c>
    </row>
    <row r="175" spans="1:21" ht="15.75" customHeight="1">
      <c r="A175" s="223"/>
      <c r="B175" s="416"/>
      <c r="C175" s="416"/>
      <c r="D175" s="255" t="s">
        <v>96</v>
      </c>
      <c r="E175" s="262">
        <v>44571</v>
      </c>
      <c r="F175" s="224" t="s">
        <v>41</v>
      </c>
      <c r="G175" s="224" t="s">
        <v>93</v>
      </c>
      <c r="H175" s="224" t="s">
        <v>43</v>
      </c>
      <c r="I175" s="224">
        <v>12</v>
      </c>
      <c r="J175" s="224">
        <v>19</v>
      </c>
      <c r="K175" s="224">
        <v>0.2</v>
      </c>
      <c r="L175" s="224">
        <v>7</v>
      </c>
      <c r="M175" s="224">
        <v>5</v>
      </c>
      <c r="N175" s="224">
        <v>0</v>
      </c>
      <c r="O175" s="224">
        <v>5</v>
      </c>
      <c r="P175" s="224"/>
      <c r="Q175" s="224" t="s">
        <v>3031</v>
      </c>
      <c r="R175" s="224">
        <v>19</v>
      </c>
      <c r="S175" s="260">
        <v>3221000000</v>
      </c>
      <c r="T175" s="222"/>
      <c r="U175" s="257" t="s">
        <v>50</v>
      </c>
    </row>
    <row r="176" spans="1:21" ht="15.75" customHeight="1">
      <c r="A176" s="223"/>
      <c r="B176" s="416"/>
      <c r="C176" s="416"/>
      <c r="D176" s="255" t="s">
        <v>96</v>
      </c>
      <c r="E176" s="262">
        <v>44571</v>
      </c>
      <c r="F176" s="224" t="s">
        <v>41</v>
      </c>
      <c r="G176" s="224" t="s">
        <v>93</v>
      </c>
      <c r="H176" s="224" t="s">
        <v>43</v>
      </c>
      <c r="I176" s="224">
        <v>12</v>
      </c>
      <c r="J176" s="224">
        <v>28</v>
      </c>
      <c r="K176" s="224">
        <v>0.2</v>
      </c>
      <c r="L176" s="224">
        <v>4</v>
      </c>
      <c r="M176" s="224">
        <v>3</v>
      </c>
      <c r="N176" s="224">
        <v>0</v>
      </c>
      <c r="O176" s="224">
        <v>3</v>
      </c>
      <c r="P176" s="224"/>
      <c r="Q176" s="224" t="s">
        <v>3032</v>
      </c>
      <c r="R176" s="224">
        <v>10</v>
      </c>
      <c r="S176" s="260">
        <v>3221000000</v>
      </c>
      <c r="T176" s="222"/>
      <c r="U176" s="257" t="s">
        <v>50</v>
      </c>
    </row>
    <row r="177" spans="1:26" ht="15.75" customHeight="1">
      <c r="A177" s="223"/>
      <c r="B177" s="416"/>
      <c r="C177" s="416"/>
      <c r="D177" s="255" t="s">
        <v>96</v>
      </c>
      <c r="E177" s="262">
        <v>44571</v>
      </c>
      <c r="F177" s="224" t="s">
        <v>41</v>
      </c>
      <c r="G177" s="224" t="s">
        <v>93</v>
      </c>
      <c r="H177" s="224" t="s">
        <v>43</v>
      </c>
      <c r="I177" s="224">
        <v>12</v>
      </c>
      <c r="J177" s="224">
        <v>29</v>
      </c>
      <c r="K177" s="224">
        <v>0.1</v>
      </c>
      <c r="L177" s="224">
        <v>1</v>
      </c>
      <c r="M177" s="224">
        <v>1</v>
      </c>
      <c r="N177" s="224">
        <v>0</v>
      </c>
      <c r="O177" s="224">
        <v>1</v>
      </c>
      <c r="P177" s="224"/>
      <c r="Q177" s="224" t="s">
        <v>3033</v>
      </c>
      <c r="R177" s="224">
        <v>4</v>
      </c>
      <c r="S177" s="260">
        <v>3221000000</v>
      </c>
      <c r="T177" s="222"/>
      <c r="U177" s="257" t="s">
        <v>50</v>
      </c>
    </row>
    <row r="178" spans="1:26" ht="15.75" customHeight="1">
      <c r="A178" s="223"/>
      <c r="B178" s="416"/>
      <c r="C178" s="416"/>
      <c r="D178" s="270" t="s">
        <v>97</v>
      </c>
      <c r="E178" s="262">
        <v>44588</v>
      </c>
      <c r="F178" s="224" t="s">
        <v>41</v>
      </c>
      <c r="G178" s="224" t="s">
        <v>93</v>
      </c>
      <c r="H178" s="224" t="s">
        <v>43</v>
      </c>
      <c r="I178" s="224">
        <v>2</v>
      </c>
      <c r="J178" s="224">
        <v>29</v>
      </c>
      <c r="K178" s="224">
        <v>0.2</v>
      </c>
      <c r="L178" s="224">
        <v>5</v>
      </c>
      <c r="M178" s="224">
        <v>2</v>
      </c>
      <c r="N178" s="224">
        <v>0</v>
      </c>
      <c r="O178" s="224">
        <v>2</v>
      </c>
      <c r="P178" s="224"/>
      <c r="Q178" s="224" t="s">
        <v>3034</v>
      </c>
      <c r="R178" s="224">
        <v>9</v>
      </c>
      <c r="S178" s="260">
        <v>3221000000</v>
      </c>
      <c r="T178" s="222"/>
      <c r="U178" s="257" t="s">
        <v>50</v>
      </c>
    </row>
    <row r="179" spans="1:26" ht="15.75" customHeight="1">
      <c r="A179" s="223"/>
      <c r="B179" s="416"/>
      <c r="C179" s="416"/>
      <c r="D179" s="270" t="s">
        <v>97</v>
      </c>
      <c r="E179" s="262">
        <v>44588</v>
      </c>
      <c r="F179" s="224" t="s">
        <v>41</v>
      </c>
      <c r="G179" s="224" t="s">
        <v>93</v>
      </c>
      <c r="H179" s="224" t="s">
        <v>43</v>
      </c>
      <c r="I179" s="224">
        <v>2</v>
      </c>
      <c r="J179" s="224">
        <v>30</v>
      </c>
      <c r="K179" s="224">
        <v>0.2</v>
      </c>
      <c r="L179" s="224">
        <v>4</v>
      </c>
      <c r="M179" s="224">
        <v>3</v>
      </c>
      <c r="N179" s="224">
        <v>0</v>
      </c>
      <c r="O179" s="224">
        <v>3</v>
      </c>
      <c r="P179" s="224"/>
      <c r="Q179" s="224" t="s">
        <v>3035</v>
      </c>
      <c r="R179" s="224">
        <v>13</v>
      </c>
      <c r="S179" s="260">
        <v>3221000000</v>
      </c>
      <c r="T179" s="222"/>
      <c r="U179" s="257" t="s">
        <v>50</v>
      </c>
    </row>
    <row r="180" spans="1:26" ht="15.75" customHeight="1">
      <c r="A180" s="223"/>
      <c r="B180" s="416"/>
      <c r="C180" s="417"/>
      <c r="D180" s="270" t="s">
        <v>97</v>
      </c>
      <c r="E180" s="262">
        <v>44588</v>
      </c>
      <c r="F180" s="224" t="s">
        <v>41</v>
      </c>
      <c r="G180" s="224" t="s">
        <v>93</v>
      </c>
      <c r="H180" s="224" t="s">
        <v>43</v>
      </c>
      <c r="I180" s="224">
        <v>11</v>
      </c>
      <c r="J180" s="224">
        <v>2</v>
      </c>
      <c r="K180" s="267">
        <v>1</v>
      </c>
      <c r="L180" s="224">
        <v>40</v>
      </c>
      <c r="M180" s="224">
        <v>33</v>
      </c>
      <c r="N180" s="224">
        <v>0</v>
      </c>
      <c r="O180" s="224">
        <v>33</v>
      </c>
      <c r="P180" s="224"/>
      <c r="Q180" s="224" t="s">
        <v>3036</v>
      </c>
      <c r="R180" s="224">
        <v>118</v>
      </c>
      <c r="S180" s="260">
        <v>3221000000</v>
      </c>
      <c r="T180" s="222" t="s">
        <v>274</v>
      </c>
      <c r="U180" s="257" t="s">
        <v>50</v>
      </c>
    </row>
    <row r="181" spans="1:26" ht="15.75" customHeight="1">
      <c r="A181" s="223"/>
      <c r="B181" s="416"/>
      <c r="C181" s="419" t="s">
        <v>56</v>
      </c>
      <c r="D181" s="255" t="s">
        <v>98</v>
      </c>
      <c r="E181" s="262">
        <v>44571</v>
      </c>
      <c r="F181" s="224" t="s">
        <v>58</v>
      </c>
      <c r="G181" s="224" t="s">
        <v>93</v>
      </c>
      <c r="H181" s="224" t="s">
        <v>43</v>
      </c>
      <c r="I181" s="224">
        <v>45</v>
      </c>
      <c r="J181" s="224">
        <v>26</v>
      </c>
      <c r="K181" s="224">
        <v>0.2</v>
      </c>
      <c r="L181" s="224">
        <v>5</v>
      </c>
      <c r="M181" s="224">
        <v>4</v>
      </c>
      <c r="N181" s="224">
        <v>0</v>
      </c>
      <c r="O181" s="224">
        <v>4</v>
      </c>
      <c r="P181" s="224"/>
      <c r="Q181" s="224" t="s">
        <v>3037</v>
      </c>
      <c r="R181" s="224">
        <v>31</v>
      </c>
      <c r="S181" s="260">
        <v>3221000000</v>
      </c>
      <c r="T181" s="222" t="s">
        <v>274</v>
      </c>
      <c r="U181" s="257" t="s">
        <v>59</v>
      </c>
    </row>
    <row r="182" spans="1:26" ht="15.75" customHeight="1">
      <c r="A182" s="223"/>
      <c r="B182" s="416"/>
      <c r="C182" s="416"/>
      <c r="D182" s="255" t="s">
        <v>98</v>
      </c>
      <c r="E182" s="262">
        <v>44571</v>
      </c>
      <c r="F182" s="224" t="s">
        <v>58</v>
      </c>
      <c r="G182" s="224" t="s">
        <v>93</v>
      </c>
      <c r="H182" s="224" t="s">
        <v>43</v>
      </c>
      <c r="I182" s="224">
        <v>46</v>
      </c>
      <c r="J182" s="224">
        <v>15</v>
      </c>
      <c r="K182" s="224">
        <v>0.2</v>
      </c>
      <c r="L182" s="224">
        <v>3</v>
      </c>
      <c r="M182" s="224">
        <v>2</v>
      </c>
      <c r="N182" s="224">
        <v>0</v>
      </c>
      <c r="O182" s="224">
        <v>2</v>
      </c>
      <c r="P182" s="224"/>
      <c r="Q182" s="224" t="s">
        <v>3038</v>
      </c>
      <c r="R182" s="224">
        <v>5</v>
      </c>
      <c r="S182" s="260">
        <v>3221000000</v>
      </c>
      <c r="T182" s="222" t="s">
        <v>274</v>
      </c>
      <c r="U182" s="257" t="s">
        <v>59</v>
      </c>
    </row>
    <row r="183" spans="1:26" ht="15.75" customHeight="1">
      <c r="A183" s="223"/>
      <c r="B183" s="416"/>
      <c r="C183" s="417"/>
      <c r="D183" s="255" t="s">
        <v>98</v>
      </c>
      <c r="E183" s="262">
        <v>44571</v>
      </c>
      <c r="F183" s="224" t="s">
        <v>58</v>
      </c>
      <c r="G183" s="224" t="s">
        <v>93</v>
      </c>
      <c r="H183" s="224" t="s">
        <v>43</v>
      </c>
      <c r="I183" s="224">
        <v>46</v>
      </c>
      <c r="J183" s="224">
        <v>19</v>
      </c>
      <c r="K183" s="224">
        <v>0.3</v>
      </c>
      <c r="L183" s="224">
        <v>7</v>
      </c>
      <c r="M183" s="224">
        <v>2</v>
      </c>
      <c r="N183" s="224">
        <v>1</v>
      </c>
      <c r="O183" s="224">
        <v>1</v>
      </c>
      <c r="P183" s="224"/>
      <c r="Q183" s="224" t="s">
        <v>3039</v>
      </c>
      <c r="R183" s="224">
        <v>53</v>
      </c>
      <c r="S183" s="260">
        <v>3221000000</v>
      </c>
      <c r="T183" s="222" t="s">
        <v>274</v>
      </c>
      <c r="U183" s="257" t="s">
        <v>59</v>
      </c>
    </row>
    <row r="184" spans="1:26" ht="15.75" customHeight="1">
      <c r="A184" s="223"/>
      <c r="B184" s="416"/>
      <c r="C184" s="224" t="s">
        <v>61</v>
      </c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</row>
    <row r="185" spans="1:26" ht="15.75" customHeight="1">
      <c r="A185" s="223"/>
      <c r="B185" s="417"/>
      <c r="C185" s="224" t="s">
        <v>62</v>
      </c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</row>
    <row r="186" spans="1:26" ht="15.75" customHeight="1">
      <c r="A186" s="223"/>
      <c r="B186" s="223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</row>
    <row r="187" spans="1:26" ht="15.75" customHeight="1">
      <c r="A187" s="425" t="s">
        <v>2597</v>
      </c>
      <c r="B187" s="426"/>
      <c r="C187" s="426"/>
      <c r="D187" s="426"/>
      <c r="E187" s="426"/>
      <c r="F187" s="426"/>
      <c r="G187" s="426"/>
      <c r="H187" s="426"/>
      <c r="I187" s="426"/>
      <c r="J187" s="426"/>
      <c r="K187" s="426"/>
      <c r="L187" s="426"/>
      <c r="M187" s="426"/>
      <c r="N187" s="426"/>
      <c r="O187" s="426"/>
      <c r="P187" s="426"/>
      <c r="Q187" s="426"/>
      <c r="R187" s="426"/>
      <c r="S187" s="426"/>
      <c r="T187" s="426"/>
      <c r="U187" s="427"/>
    </row>
    <row r="188" spans="1:26" ht="18" customHeight="1">
      <c r="A188" s="223"/>
      <c r="B188" s="415" t="s">
        <v>38</v>
      </c>
      <c r="C188" s="224" t="s">
        <v>39</v>
      </c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4"/>
      <c r="P188" s="224"/>
      <c r="Q188" s="223"/>
      <c r="R188" s="223"/>
      <c r="S188" s="223"/>
      <c r="T188" s="223"/>
      <c r="U188" s="223"/>
    </row>
    <row r="189" spans="1:26" ht="20.25" customHeight="1">
      <c r="A189" s="223"/>
      <c r="B189" s="416"/>
      <c r="C189" s="224" t="s">
        <v>48</v>
      </c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4"/>
      <c r="P189" s="224"/>
      <c r="Q189" s="223"/>
      <c r="R189" s="223"/>
      <c r="S189" s="223"/>
      <c r="T189" s="223"/>
      <c r="U189" s="223"/>
    </row>
    <row r="190" spans="1:26" ht="21.75" customHeight="1">
      <c r="A190" s="233"/>
      <c r="B190" s="416"/>
      <c r="C190" s="419" t="s">
        <v>52</v>
      </c>
      <c r="D190" s="270" t="s">
        <v>99</v>
      </c>
      <c r="E190" s="263">
        <v>44579</v>
      </c>
      <c r="F190" s="233">
        <v>2</v>
      </c>
      <c r="G190" s="233" t="s">
        <v>93</v>
      </c>
      <c r="H190" s="233" t="s">
        <v>100</v>
      </c>
      <c r="I190" s="233">
        <v>46</v>
      </c>
      <c r="J190" s="233">
        <v>9</v>
      </c>
      <c r="K190" s="233">
        <v>0.1</v>
      </c>
      <c r="L190" s="233">
        <v>6</v>
      </c>
      <c r="M190" s="233">
        <v>6</v>
      </c>
      <c r="N190" s="233">
        <v>0</v>
      </c>
      <c r="O190" s="233">
        <v>6</v>
      </c>
      <c r="P190" s="233"/>
      <c r="Q190" s="233" t="s">
        <v>3040</v>
      </c>
      <c r="R190" s="233">
        <v>21</v>
      </c>
      <c r="S190" s="260">
        <v>3221000000</v>
      </c>
      <c r="T190" s="222" t="s">
        <v>274</v>
      </c>
      <c r="U190" s="277" t="s">
        <v>59</v>
      </c>
      <c r="V190" s="10"/>
      <c r="W190" s="10"/>
      <c r="X190" s="10"/>
      <c r="Y190" s="10"/>
      <c r="Z190" s="10"/>
    </row>
    <row r="191" spans="1:26" ht="18.75" customHeight="1">
      <c r="A191" s="233"/>
      <c r="B191" s="416"/>
      <c r="C191" s="417"/>
      <c r="D191" s="270" t="s">
        <v>99</v>
      </c>
      <c r="E191" s="263">
        <v>44579</v>
      </c>
      <c r="F191" s="233" t="s">
        <v>41</v>
      </c>
      <c r="G191" s="233" t="s">
        <v>93</v>
      </c>
      <c r="H191" s="233" t="s">
        <v>43</v>
      </c>
      <c r="I191" s="233">
        <v>46</v>
      </c>
      <c r="J191" s="233">
        <v>19</v>
      </c>
      <c r="K191" s="233">
        <v>0.3</v>
      </c>
      <c r="L191" s="233">
        <v>22</v>
      </c>
      <c r="M191" s="233">
        <v>20</v>
      </c>
      <c r="N191" s="233">
        <v>7</v>
      </c>
      <c r="O191" s="233">
        <v>13</v>
      </c>
      <c r="P191" s="233"/>
      <c r="Q191" s="233" t="s">
        <v>3041</v>
      </c>
      <c r="R191" s="233">
        <v>927</v>
      </c>
      <c r="S191" s="260">
        <v>3221000000</v>
      </c>
      <c r="T191" s="222" t="s">
        <v>274</v>
      </c>
      <c r="U191" s="277" t="s">
        <v>59</v>
      </c>
      <c r="V191" s="10"/>
      <c r="W191" s="10"/>
      <c r="X191" s="10"/>
      <c r="Y191" s="10"/>
      <c r="Z191" s="10"/>
    </row>
    <row r="192" spans="1:26" ht="18.75" customHeight="1">
      <c r="A192" s="223"/>
      <c r="B192" s="416"/>
      <c r="C192" s="224" t="s">
        <v>2595</v>
      </c>
      <c r="D192" s="223"/>
      <c r="E192" s="223"/>
      <c r="F192" s="224"/>
      <c r="G192" s="223"/>
      <c r="H192" s="223"/>
      <c r="I192" s="223"/>
      <c r="J192" s="223"/>
      <c r="K192" s="223"/>
      <c r="L192" s="223"/>
      <c r="M192" s="223"/>
      <c r="N192" s="223"/>
      <c r="O192" s="224"/>
      <c r="P192" s="224"/>
      <c r="Q192" s="223"/>
      <c r="R192" s="223"/>
      <c r="S192" s="223"/>
      <c r="T192" s="223"/>
      <c r="U192" s="223"/>
    </row>
    <row r="193" spans="1:21" ht="15.75" customHeight="1">
      <c r="A193" s="223"/>
      <c r="B193" s="416"/>
      <c r="C193" s="224" t="s">
        <v>56</v>
      </c>
      <c r="D193" s="223"/>
      <c r="E193" s="223"/>
      <c r="F193" s="224"/>
      <c r="G193" s="223"/>
      <c r="H193" s="223"/>
      <c r="I193" s="223"/>
      <c r="J193" s="223"/>
      <c r="K193" s="223"/>
      <c r="L193" s="223"/>
      <c r="M193" s="223"/>
      <c r="N193" s="223"/>
      <c r="O193" s="224"/>
      <c r="P193" s="224"/>
      <c r="Q193" s="223"/>
      <c r="R193" s="223"/>
      <c r="S193" s="223"/>
      <c r="T193" s="223"/>
      <c r="U193" s="223"/>
    </row>
    <row r="194" spans="1:21" ht="15.75" customHeight="1">
      <c r="A194" s="223"/>
      <c r="B194" s="416"/>
      <c r="C194" s="224" t="s">
        <v>61</v>
      </c>
      <c r="D194" s="223"/>
      <c r="E194" s="223"/>
      <c r="F194" s="224"/>
      <c r="G194" s="223"/>
      <c r="H194" s="223"/>
      <c r="I194" s="223"/>
      <c r="J194" s="223"/>
      <c r="K194" s="223"/>
      <c r="L194" s="223"/>
      <c r="M194" s="223"/>
      <c r="N194" s="223"/>
      <c r="O194" s="224"/>
      <c r="P194" s="224"/>
      <c r="Q194" s="223"/>
      <c r="R194" s="223"/>
      <c r="S194" s="223"/>
      <c r="T194" s="223"/>
      <c r="U194" s="223"/>
    </row>
    <row r="195" spans="1:21" ht="15.75" customHeight="1">
      <c r="A195" s="223"/>
      <c r="B195" s="417"/>
      <c r="C195" s="224" t="s">
        <v>62</v>
      </c>
      <c r="D195" s="223"/>
      <c r="E195" s="223"/>
      <c r="F195" s="224"/>
      <c r="G195" s="223"/>
      <c r="H195" s="223"/>
      <c r="I195" s="223"/>
      <c r="J195" s="223"/>
      <c r="K195" s="223"/>
      <c r="L195" s="223"/>
      <c r="M195" s="223"/>
      <c r="N195" s="223"/>
      <c r="O195" s="224"/>
      <c r="P195" s="224"/>
      <c r="Q195" s="223"/>
      <c r="R195" s="223"/>
      <c r="S195" s="223"/>
      <c r="T195" s="223"/>
      <c r="U195" s="223"/>
    </row>
    <row r="196" spans="1:21" ht="15.75" customHeight="1">
      <c r="A196" s="223"/>
      <c r="B196" s="223"/>
      <c r="C196" s="224"/>
      <c r="D196" s="223"/>
      <c r="E196" s="223"/>
      <c r="F196" s="224"/>
      <c r="G196" s="223"/>
      <c r="H196" s="223"/>
      <c r="I196" s="223"/>
      <c r="J196" s="223"/>
      <c r="K196" s="223"/>
      <c r="L196" s="223"/>
      <c r="M196" s="223"/>
      <c r="N196" s="223"/>
      <c r="O196" s="224"/>
      <c r="P196" s="224"/>
      <c r="Q196" s="223"/>
      <c r="R196" s="223"/>
      <c r="S196" s="223"/>
      <c r="T196" s="223"/>
      <c r="U196" s="223"/>
    </row>
    <row r="197" spans="1:21" ht="15.75" customHeight="1">
      <c r="A197" s="223"/>
      <c r="B197" s="223"/>
      <c r="C197" s="224"/>
      <c r="D197" s="223"/>
      <c r="E197" s="223"/>
      <c r="F197" s="224"/>
      <c r="G197" s="223"/>
      <c r="H197" s="223"/>
      <c r="I197" s="223"/>
      <c r="J197" s="223"/>
      <c r="K197" s="223"/>
      <c r="L197" s="223"/>
      <c r="M197" s="223"/>
      <c r="N197" s="223"/>
      <c r="O197" s="224"/>
      <c r="P197" s="224"/>
      <c r="Q197" s="223"/>
      <c r="R197" s="223"/>
      <c r="S197" s="223"/>
      <c r="T197" s="223"/>
      <c r="U197" s="223"/>
    </row>
    <row r="198" spans="1:21" ht="15.75" customHeight="1">
      <c r="A198" s="278"/>
      <c r="B198" s="278"/>
      <c r="C198" s="279"/>
      <c r="D198" s="278"/>
      <c r="E198" s="278"/>
      <c r="F198" s="279"/>
      <c r="G198" s="278"/>
      <c r="H198" s="278"/>
      <c r="I198" s="278"/>
      <c r="J198" s="278"/>
      <c r="K198" s="278"/>
      <c r="L198" s="278"/>
      <c r="M198" s="278"/>
      <c r="N198" s="278"/>
      <c r="O198" s="279"/>
      <c r="P198" s="279"/>
      <c r="Q198" s="278"/>
      <c r="R198" s="278"/>
      <c r="S198" s="278"/>
      <c r="T198" s="278"/>
      <c r="U198" s="278"/>
    </row>
    <row r="199" spans="1:21" ht="15.75" customHeight="1">
      <c r="A199" s="278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51"/>
    </row>
    <row r="200" spans="1:21" ht="15.7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21" ht="15.7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1:21" ht="15.7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1:21" ht="15.7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1:21" ht="15.7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1:21" ht="15.7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1:21" ht="15.7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1:21" ht="15.7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1:21" ht="15.7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1:19" ht="15.7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1:19" ht="15.7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1:19" ht="15.7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1:19" ht="15.7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1:19" ht="15.7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1:19" ht="15.7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1:19" ht="15.7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1:19" ht="15.7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1:19" ht="15.7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1:19" ht="15.7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1:19" ht="15.7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1:19" ht="15.7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1:19" ht="15.7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1:19" ht="15.7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1:19" ht="15.7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1:19" ht="15.7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1:19" ht="15.7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1:19" ht="15.7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1:19" ht="15.7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1:19" ht="15.7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1:19" ht="15.7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1:19" ht="15.7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1:19" ht="15.7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1:19" ht="15.7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1:19" ht="15.7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1:19" ht="15.7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1:19" ht="15.7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ht="15.7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ht="15.7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ht="15.7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ht="15.75" customHeight="1"/>
    <row r="240" spans="1:1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spans="1:18" ht="15.75" customHeight="1"/>
    <row r="258" spans="1:18" ht="15.75" customHeight="1"/>
    <row r="259" spans="1:18" ht="15.75" customHeight="1"/>
    <row r="260" spans="1:18" ht="15.75" customHeight="1"/>
    <row r="261" spans="1:18" ht="15.75" customHeight="1"/>
    <row r="262" spans="1:18" ht="15.75" customHeight="1"/>
    <row r="263" spans="1:18" ht="15.75" customHeight="1"/>
    <row r="264" spans="1:18" ht="15.75" customHeight="1"/>
    <row r="265" spans="1:18" ht="15.75" customHeight="1"/>
    <row r="266" spans="1:18" ht="15.75" customHeight="1"/>
    <row r="267" spans="1:18" ht="15.75" customHeight="1"/>
    <row r="268" spans="1:18" ht="15.75" customHeight="1">
      <c r="A268" s="374" t="s">
        <v>32</v>
      </c>
      <c r="B268" s="375"/>
      <c r="C268" s="375"/>
      <c r="D268" s="375"/>
      <c r="E268" s="375"/>
      <c r="F268" s="375"/>
      <c r="G268" s="375"/>
      <c r="H268" s="375"/>
      <c r="I268" s="375"/>
      <c r="J268" s="375"/>
      <c r="K268" s="375"/>
      <c r="L268" s="375"/>
      <c r="M268" s="375"/>
      <c r="N268" s="375"/>
      <c r="O268" s="375"/>
      <c r="P268" s="375"/>
      <c r="Q268" s="375"/>
      <c r="R268" s="376"/>
    </row>
    <row r="269" spans="1:18" ht="15.75" customHeight="1">
      <c r="A269" s="377" t="s">
        <v>33</v>
      </c>
      <c r="B269" s="377" t="s">
        <v>34</v>
      </c>
      <c r="C269" s="377" t="s">
        <v>2</v>
      </c>
      <c r="D269" s="378" t="s">
        <v>35</v>
      </c>
      <c r="E269" s="380" t="s">
        <v>36</v>
      </c>
      <c r="F269" s="377" t="s">
        <v>5</v>
      </c>
      <c r="G269" s="377" t="s">
        <v>6</v>
      </c>
      <c r="H269" s="379" t="s">
        <v>7</v>
      </c>
      <c r="I269" s="377" t="s">
        <v>8</v>
      </c>
      <c r="J269" s="377" t="s">
        <v>9</v>
      </c>
      <c r="K269" s="377" t="s">
        <v>37</v>
      </c>
      <c r="L269" s="371" t="s">
        <v>11</v>
      </c>
      <c r="M269" s="306"/>
      <c r="N269" s="371" t="s">
        <v>12</v>
      </c>
      <c r="O269" s="306"/>
      <c r="P269" s="372" t="s">
        <v>13</v>
      </c>
      <c r="Q269" s="372" t="s">
        <v>14</v>
      </c>
      <c r="R269" s="373" t="s">
        <v>15</v>
      </c>
    </row>
    <row r="270" spans="1:18" ht="15.75" customHeight="1">
      <c r="A270" s="298"/>
      <c r="B270" s="298"/>
      <c r="C270" s="298"/>
      <c r="D270" s="298"/>
      <c r="E270" s="298"/>
      <c r="F270" s="298"/>
      <c r="G270" s="298"/>
      <c r="H270" s="298"/>
      <c r="I270" s="298"/>
      <c r="J270" s="298"/>
      <c r="K270" s="298"/>
      <c r="L270" s="5" t="s">
        <v>19</v>
      </c>
      <c r="M270" s="5" t="s">
        <v>20</v>
      </c>
      <c r="N270" s="5" t="s">
        <v>21</v>
      </c>
      <c r="O270" s="5" t="s">
        <v>22</v>
      </c>
      <c r="P270" s="298"/>
      <c r="Q270" s="298"/>
      <c r="R270" s="298"/>
    </row>
    <row r="271" spans="1:18" ht="15.75" customHeight="1">
      <c r="A271" s="5">
        <v>1</v>
      </c>
      <c r="B271" s="5">
        <v>2</v>
      </c>
      <c r="C271" s="5">
        <v>3</v>
      </c>
      <c r="D271" s="6">
        <v>4</v>
      </c>
      <c r="E271" s="5">
        <v>5</v>
      </c>
      <c r="F271" s="5">
        <v>6</v>
      </c>
      <c r="G271" s="5">
        <v>7</v>
      </c>
      <c r="H271" s="5">
        <v>8</v>
      </c>
      <c r="I271" s="5">
        <v>9</v>
      </c>
      <c r="J271" s="5">
        <v>10</v>
      </c>
      <c r="K271" s="5">
        <v>11</v>
      </c>
      <c r="L271" s="5">
        <v>12</v>
      </c>
      <c r="M271" s="5">
        <v>13</v>
      </c>
      <c r="N271" s="5">
        <v>14</v>
      </c>
      <c r="O271" s="5">
        <v>15</v>
      </c>
      <c r="P271" s="5">
        <v>16</v>
      </c>
      <c r="Q271" s="7">
        <v>17</v>
      </c>
      <c r="R271" s="5">
        <v>18</v>
      </c>
    </row>
    <row r="272" spans="1:18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76">
    <mergeCell ref="A1:U3"/>
    <mergeCell ref="A151:U151"/>
    <mergeCell ref="A187:U187"/>
    <mergeCell ref="U4:U5"/>
    <mergeCell ref="A7:U7"/>
    <mergeCell ref="A23:U23"/>
    <mergeCell ref="A32:U32"/>
    <mergeCell ref="A51:U51"/>
    <mergeCell ref="A100:U100"/>
    <mergeCell ref="A109:U109"/>
    <mergeCell ref="G4:G5"/>
    <mergeCell ref="H4:H5"/>
    <mergeCell ref="E4:E5"/>
    <mergeCell ref="F4:F5"/>
    <mergeCell ref="B8:B21"/>
    <mergeCell ref="C8:C9"/>
    <mergeCell ref="C10:C12"/>
    <mergeCell ref="C13:C15"/>
    <mergeCell ref="C16:C17"/>
    <mergeCell ref="C18:C21"/>
    <mergeCell ref="N4:O4"/>
    <mergeCell ref="C62:C66"/>
    <mergeCell ref="C67:C71"/>
    <mergeCell ref="B52:B97"/>
    <mergeCell ref="B101:B107"/>
    <mergeCell ref="B110:B149"/>
    <mergeCell ref="C122:C126"/>
    <mergeCell ref="C127:C135"/>
    <mergeCell ref="C54:C61"/>
    <mergeCell ref="C90:C97"/>
    <mergeCell ref="C72:C81"/>
    <mergeCell ref="C82:C89"/>
    <mergeCell ref="C110:C121"/>
    <mergeCell ref="C137:C147"/>
    <mergeCell ref="I269:I270"/>
    <mergeCell ref="B152:B185"/>
    <mergeCell ref="B188:B195"/>
    <mergeCell ref="C157:C170"/>
    <mergeCell ref="C171:C180"/>
    <mergeCell ref="C181:C183"/>
    <mergeCell ref="C190:C191"/>
    <mergeCell ref="C153:C156"/>
    <mergeCell ref="Q269:Q270"/>
    <mergeCell ref="A268:R268"/>
    <mergeCell ref="A269:A270"/>
    <mergeCell ref="B269:B270"/>
    <mergeCell ref="C269:C270"/>
    <mergeCell ref="D269:D270"/>
    <mergeCell ref="E269:E270"/>
    <mergeCell ref="R269:R270"/>
    <mergeCell ref="J269:J270"/>
    <mergeCell ref="K269:K270"/>
    <mergeCell ref="L269:M269"/>
    <mergeCell ref="N269:O269"/>
    <mergeCell ref="P269:P270"/>
    <mergeCell ref="F269:F270"/>
    <mergeCell ref="G269:G270"/>
    <mergeCell ref="H269:H270"/>
    <mergeCell ref="A4:A5"/>
    <mergeCell ref="B4:B5"/>
    <mergeCell ref="C4:C5"/>
    <mergeCell ref="D4:D5"/>
    <mergeCell ref="P4:P5"/>
    <mergeCell ref="Q4:Q5"/>
    <mergeCell ref="R4:R5"/>
    <mergeCell ref="S4:S5"/>
    <mergeCell ref="T4:T5"/>
    <mergeCell ref="I4:I5"/>
    <mergeCell ref="J4:J5"/>
    <mergeCell ref="K4:K5"/>
    <mergeCell ref="L4:M4"/>
    <mergeCell ref="B24:B31"/>
    <mergeCell ref="B33:B41"/>
    <mergeCell ref="C36:C37"/>
    <mergeCell ref="B43:B49"/>
    <mergeCell ref="C52:C53"/>
  </mergeCells>
  <pageMargins left="0.70866141732283472" right="0.70866141732283472" top="0.74803149606299213" bottom="0.74803149606299213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ДП"Білоцерківський лісгосп"</vt:lpstr>
      <vt:lpstr>ДП"Богуславський лісгосп"</vt:lpstr>
      <vt:lpstr>ДП" Бориспільський лісгосп"</vt:lpstr>
      <vt:lpstr>ДП" Вищедубечанський лісгосп"</vt:lpstr>
      <vt:lpstr>ДП"Димерський лісгосп"</vt:lpstr>
      <vt:lpstr>Дніпровсько-Тетерівське ДМЛГ</vt:lpstr>
      <vt:lpstr>ДП"Іванківський лісгосп"</vt:lpstr>
      <vt:lpstr>ДП"Київський лісгосп"</vt:lpstr>
      <vt:lpstr>ДП" Клавдієвський лісгосп"</vt:lpstr>
      <vt:lpstr>ДП"Макарівський лісгосп"</vt:lpstr>
      <vt:lpstr>ДП"Поліський лісгосп"</vt:lpstr>
      <vt:lpstr>ДП"Ржищівський війс. лісгосп"</vt:lpstr>
      <vt:lpstr>ДП"Тетерівський лісгосп"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ярослава</cp:lastModifiedBy>
  <dcterms:created xsi:type="dcterms:W3CDTF">2021-06-03T05:45:59Z</dcterms:created>
  <dcterms:modified xsi:type="dcterms:W3CDTF">2022-02-17T08:27:18Z</dcterms:modified>
</cp:coreProperties>
</file>